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B_LR\FD12\FG12.11\Westphal\04_Kreisumlage\012_Abwägung_KU_2021\"/>
    </mc:Choice>
  </mc:AlternateContent>
  <xr:revisionPtr revIDLastSave="0" documentId="13_ncr:1_{137968FC-E9BF-4716-A8D1-AB0E96BE7A2D}" xr6:coauthVersionLast="36" xr6:coauthVersionMax="36" xr10:uidLastSave="{00000000-0000-0000-0000-000000000000}"/>
  <bookViews>
    <workbookView xWindow="600" yWindow="45" windowWidth="12915" windowHeight="4950" xr2:uid="{00000000-000D-0000-FFFF-FFFF00000000}"/>
  </bookViews>
  <sheets>
    <sheet name="Analyse O-Datenerlass 2021" sheetId="10" r:id="rId1"/>
    <sheet name="IST-Steuer-Einnahmen Vorvorjahr" sheetId="8" r:id="rId2"/>
    <sheet name="SZW Gemeinden" sheetId="1" r:id="rId3"/>
    <sheet name="Finanzausgleichsumlage" sheetId="5" r:id="rId4"/>
    <sheet name="§ 15 FAG a. F. § 22 FAG n. F." sheetId="3" r:id="rId5"/>
    <sheet name="§ 16 FAG a. F.  § 24 FAG n. F." sheetId="4" r:id="rId6"/>
    <sheet name="FLA" sheetId="2" r:id="rId7"/>
    <sheet name="Infrastrukturpauschale" sheetId="9" r:id="rId8"/>
    <sheet name="Kreisumlage" sheetId="11" r:id="rId9"/>
    <sheet name="KU-Umlagegrundlagen" sheetId="12" state="hidden" r:id="rId10"/>
  </sheets>
  <definedNames>
    <definedName name="_xlnm._FilterDatabase" localSheetId="5" hidden="1">'§ 16 FAG a. F.  § 24 FAG n. F.'!$A$6:$I$114</definedName>
    <definedName name="_xlnm._FilterDatabase" localSheetId="0" hidden="1">'Analyse O-Datenerlass 2021'!$A$5:$X$112</definedName>
    <definedName name="_xlnm._FilterDatabase" localSheetId="3" hidden="1">Finanzausgleichsumlage!$A$4:$H$112</definedName>
    <definedName name="_xlnm._FilterDatabase" localSheetId="6" hidden="1">FLA!$A$4:$H$4</definedName>
    <definedName name="_xlnm._FilterDatabase" localSheetId="1" hidden="1">'IST-Steuer-Einnahmen Vorvorjahr'!$A$4:$J$111</definedName>
    <definedName name="_xlnm._FilterDatabase" localSheetId="8" hidden="1">Kreisumlage!$A$6:$I$113</definedName>
    <definedName name="_xlnm._FilterDatabase" localSheetId="2" hidden="1">'SZW Gemeinden'!$A$5:$L$112</definedName>
  </definedNames>
  <calcPr calcId="191029"/>
</workbook>
</file>

<file path=xl/calcChain.xml><?xml version="1.0" encoding="utf-8"?>
<calcChain xmlns="http://schemas.openxmlformats.org/spreadsheetml/2006/main">
  <c r="E136" i="3" l="1"/>
  <c r="F136" i="3"/>
  <c r="G136" i="3"/>
  <c r="H136" i="3"/>
  <c r="I136" i="3"/>
  <c r="D136" i="3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5" i="1"/>
  <c r="J67" i="1"/>
  <c r="J68" i="1"/>
  <c r="J69" i="1"/>
  <c r="J70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2" i="10"/>
  <c r="Q63" i="10"/>
  <c r="Q65" i="10"/>
  <c r="Q67" i="10"/>
  <c r="Q68" i="10"/>
  <c r="Q69" i="10"/>
  <c r="Q70" i="10"/>
  <c r="Q72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6" i="10"/>
  <c r="I62" i="11"/>
  <c r="I65" i="11"/>
  <c r="I67" i="11"/>
  <c r="I72" i="11"/>
  <c r="I74" i="11"/>
  <c r="H8" i="11"/>
  <c r="W7" i="10" s="1"/>
  <c r="H9" i="11"/>
  <c r="H10" i="11"/>
  <c r="H11" i="11"/>
  <c r="I11" i="11" s="1"/>
  <c r="H12" i="11"/>
  <c r="W11" i="10" s="1"/>
  <c r="H13" i="11"/>
  <c r="W12" i="10" s="1"/>
  <c r="H14" i="11"/>
  <c r="H15" i="11"/>
  <c r="I15" i="11" s="1"/>
  <c r="H16" i="11"/>
  <c r="W15" i="10" s="1"/>
  <c r="H17" i="11"/>
  <c r="W16" i="10" s="1"/>
  <c r="H18" i="11"/>
  <c r="H19" i="11"/>
  <c r="I19" i="11" s="1"/>
  <c r="H20" i="11"/>
  <c r="W19" i="10" s="1"/>
  <c r="H21" i="11"/>
  <c r="W20" i="10" s="1"/>
  <c r="H22" i="11"/>
  <c r="H23" i="11"/>
  <c r="I23" i="11" s="1"/>
  <c r="H24" i="11"/>
  <c r="W23" i="10" s="1"/>
  <c r="H25" i="11"/>
  <c r="W24" i="10" s="1"/>
  <c r="H26" i="11"/>
  <c r="H27" i="11"/>
  <c r="I27" i="11" s="1"/>
  <c r="H28" i="11"/>
  <c r="W27" i="10" s="1"/>
  <c r="H29" i="11"/>
  <c r="W28" i="10" s="1"/>
  <c r="H30" i="11"/>
  <c r="H31" i="11"/>
  <c r="I31" i="11" s="1"/>
  <c r="H32" i="11"/>
  <c r="W31" i="10" s="1"/>
  <c r="H33" i="11"/>
  <c r="W32" i="10" s="1"/>
  <c r="H34" i="11"/>
  <c r="H35" i="11"/>
  <c r="I35" i="11" s="1"/>
  <c r="H36" i="11"/>
  <c r="W35" i="10" s="1"/>
  <c r="H37" i="11"/>
  <c r="W36" i="10" s="1"/>
  <c r="H38" i="11"/>
  <c r="H39" i="11"/>
  <c r="I39" i="11" s="1"/>
  <c r="H40" i="11"/>
  <c r="W39" i="10" s="1"/>
  <c r="H41" i="11"/>
  <c r="W40" i="10" s="1"/>
  <c r="H42" i="11"/>
  <c r="H43" i="11"/>
  <c r="I43" i="11" s="1"/>
  <c r="H44" i="11"/>
  <c r="W43" i="10" s="1"/>
  <c r="H45" i="11"/>
  <c r="W44" i="10" s="1"/>
  <c r="H46" i="11"/>
  <c r="H47" i="11"/>
  <c r="I47" i="11" s="1"/>
  <c r="H48" i="11"/>
  <c r="W47" i="10" s="1"/>
  <c r="H49" i="11"/>
  <c r="W48" i="10" s="1"/>
  <c r="H50" i="11"/>
  <c r="H51" i="11"/>
  <c r="I51" i="11" s="1"/>
  <c r="H52" i="11"/>
  <c r="W51" i="10" s="1"/>
  <c r="H53" i="11"/>
  <c r="W52" i="10" s="1"/>
  <c r="H54" i="11"/>
  <c r="H55" i="11"/>
  <c r="I55" i="11" s="1"/>
  <c r="H56" i="11"/>
  <c r="W55" i="10" s="1"/>
  <c r="H57" i="11"/>
  <c r="W56" i="10" s="1"/>
  <c r="H58" i="11"/>
  <c r="H59" i="11"/>
  <c r="I59" i="11" s="1"/>
  <c r="H60" i="11"/>
  <c r="W59" i="10" s="1"/>
  <c r="H61" i="11"/>
  <c r="W60" i="10" s="1"/>
  <c r="H63" i="11"/>
  <c r="H64" i="11"/>
  <c r="I64" i="11" s="1"/>
  <c r="H66" i="11"/>
  <c r="W65" i="10" s="1"/>
  <c r="H68" i="11"/>
  <c r="H69" i="11"/>
  <c r="W68" i="10" s="1"/>
  <c r="H70" i="11"/>
  <c r="I70" i="11" s="1"/>
  <c r="H71" i="11"/>
  <c r="W70" i="10" s="1"/>
  <c r="H73" i="11"/>
  <c r="W72" i="10" s="1"/>
  <c r="H75" i="11"/>
  <c r="H76" i="11"/>
  <c r="I76" i="11" s="1"/>
  <c r="H77" i="11"/>
  <c r="W76" i="10" s="1"/>
  <c r="H78" i="11"/>
  <c r="H79" i="11"/>
  <c r="H80" i="11"/>
  <c r="I80" i="11" s="1"/>
  <c r="H81" i="11"/>
  <c r="W80" i="10" s="1"/>
  <c r="H82" i="11"/>
  <c r="H83" i="11"/>
  <c r="H84" i="11"/>
  <c r="I84" i="11" s="1"/>
  <c r="H85" i="11"/>
  <c r="W84" i="10" s="1"/>
  <c r="H86" i="11"/>
  <c r="H87" i="11"/>
  <c r="H88" i="11"/>
  <c r="I88" i="11" s="1"/>
  <c r="H89" i="11"/>
  <c r="W88" i="10" s="1"/>
  <c r="H90" i="11"/>
  <c r="H91" i="11"/>
  <c r="H92" i="11"/>
  <c r="I92" i="11" s="1"/>
  <c r="H93" i="11"/>
  <c r="W92" i="10" s="1"/>
  <c r="H94" i="11"/>
  <c r="H95" i="11"/>
  <c r="H96" i="11"/>
  <c r="I96" i="11" s="1"/>
  <c r="H97" i="11"/>
  <c r="W96" i="10" s="1"/>
  <c r="H98" i="11"/>
  <c r="H99" i="11"/>
  <c r="H100" i="11"/>
  <c r="I100" i="11" s="1"/>
  <c r="H101" i="11"/>
  <c r="W100" i="10" s="1"/>
  <c r="H102" i="11"/>
  <c r="H103" i="11"/>
  <c r="H104" i="11"/>
  <c r="I104" i="11" s="1"/>
  <c r="H105" i="11"/>
  <c r="W104" i="10" s="1"/>
  <c r="H106" i="11"/>
  <c r="H107" i="11"/>
  <c r="H108" i="11"/>
  <c r="I108" i="11" s="1"/>
  <c r="H109" i="11"/>
  <c r="W108" i="10" s="1"/>
  <c r="H110" i="11"/>
  <c r="H111" i="11"/>
  <c r="H112" i="11"/>
  <c r="W111" i="10" s="1"/>
  <c r="H7" i="11"/>
  <c r="W6" i="10" s="1"/>
  <c r="D112" i="12"/>
  <c r="I5" i="11"/>
  <c r="E111" i="9"/>
  <c r="I114" i="4"/>
  <c r="I113" i="4"/>
  <c r="I115" i="3"/>
  <c r="I114" i="3"/>
  <c r="I109" i="11" l="1"/>
  <c r="I48" i="11"/>
  <c r="W107" i="10"/>
  <c r="I97" i="11"/>
  <c r="I32" i="11"/>
  <c r="W75" i="10"/>
  <c r="I81" i="11"/>
  <c r="I16" i="11"/>
  <c r="W38" i="10"/>
  <c r="I69" i="11"/>
  <c r="I93" i="11"/>
  <c r="I77" i="11"/>
  <c r="I60" i="11"/>
  <c r="I44" i="11"/>
  <c r="I28" i="11"/>
  <c r="I12" i="11"/>
  <c r="W103" i="10"/>
  <c r="W69" i="10"/>
  <c r="W34" i="10"/>
  <c r="I105" i="11"/>
  <c r="I89" i="11"/>
  <c r="I66" i="11"/>
  <c r="I56" i="11"/>
  <c r="I40" i="11"/>
  <c r="I24" i="11"/>
  <c r="I8" i="11"/>
  <c r="W91" i="10"/>
  <c r="W54" i="10"/>
  <c r="W22" i="10"/>
  <c r="I7" i="11"/>
  <c r="I101" i="11"/>
  <c r="I85" i="11"/>
  <c r="I52" i="11"/>
  <c r="I36" i="11"/>
  <c r="I20" i="11"/>
  <c r="W87" i="10"/>
  <c r="W50" i="10"/>
  <c r="W18" i="10"/>
  <c r="I110" i="11"/>
  <c r="W109" i="10"/>
  <c r="I106" i="11"/>
  <c r="W105" i="10"/>
  <c r="I98" i="11"/>
  <c r="W97" i="10"/>
  <c r="I94" i="11"/>
  <c r="W93" i="10"/>
  <c r="I86" i="11"/>
  <c r="W85" i="10"/>
  <c r="I78" i="11"/>
  <c r="W77" i="10"/>
  <c r="H113" i="11"/>
  <c r="W8" i="10"/>
  <c r="I57" i="11"/>
  <c r="I41" i="11"/>
  <c r="I25" i="11"/>
  <c r="I9" i="11"/>
  <c r="I53" i="11"/>
  <c r="I29" i="11"/>
  <c r="I13" i="11"/>
  <c r="W99" i="10"/>
  <c r="W83" i="10"/>
  <c r="W63" i="10"/>
  <c r="W46" i="10"/>
  <c r="W30" i="10"/>
  <c r="W14" i="10"/>
  <c r="I102" i="11"/>
  <c r="W101" i="10"/>
  <c r="I90" i="11"/>
  <c r="W89" i="10"/>
  <c r="I82" i="11"/>
  <c r="W81" i="10"/>
  <c r="W67" i="10"/>
  <c r="I68" i="11"/>
  <c r="I49" i="11"/>
  <c r="I33" i="11"/>
  <c r="I17" i="11"/>
  <c r="I61" i="11"/>
  <c r="I45" i="11"/>
  <c r="I37" i="11"/>
  <c r="I21" i="11"/>
  <c r="I111" i="11"/>
  <c r="W110" i="10"/>
  <c r="I107" i="11"/>
  <c r="W106" i="10"/>
  <c r="I103" i="11"/>
  <c r="W102" i="10"/>
  <c r="I99" i="11"/>
  <c r="W98" i="10"/>
  <c r="I95" i="11"/>
  <c r="W94" i="10"/>
  <c r="I91" i="11"/>
  <c r="W90" i="10"/>
  <c r="I87" i="11"/>
  <c r="W86" i="10"/>
  <c r="I83" i="11"/>
  <c r="W82" i="10"/>
  <c r="I79" i="11"/>
  <c r="W78" i="10"/>
  <c r="I75" i="11"/>
  <c r="W74" i="10"/>
  <c r="I63" i="11"/>
  <c r="W62" i="10"/>
  <c r="I58" i="11"/>
  <c r="W57" i="10"/>
  <c r="I54" i="11"/>
  <c r="W53" i="10"/>
  <c r="I50" i="11"/>
  <c r="W49" i="10"/>
  <c r="I46" i="11"/>
  <c r="W45" i="10"/>
  <c r="I42" i="11"/>
  <c r="W41" i="10"/>
  <c r="I38" i="11"/>
  <c r="W37" i="10"/>
  <c r="I34" i="11"/>
  <c r="W33" i="10"/>
  <c r="I30" i="11"/>
  <c r="W29" i="10"/>
  <c r="I26" i="11"/>
  <c r="W25" i="10"/>
  <c r="I22" i="11"/>
  <c r="W21" i="10"/>
  <c r="I18" i="11"/>
  <c r="W17" i="10"/>
  <c r="I14" i="11"/>
  <c r="W13" i="10"/>
  <c r="I10" i="11"/>
  <c r="W9" i="10"/>
  <c r="I112" i="11"/>
  <c r="I73" i="11"/>
  <c r="W95" i="10"/>
  <c r="W79" i="10"/>
  <c r="W58" i="10"/>
  <c r="W42" i="10"/>
  <c r="W26" i="10"/>
  <c r="W10" i="10"/>
  <c r="I71" i="11"/>
  <c r="Q112" i="10"/>
  <c r="I112" i="5"/>
  <c r="I111" i="5"/>
  <c r="P7" i="10"/>
  <c r="R7" i="10" s="1"/>
  <c r="P8" i="10"/>
  <c r="R8" i="10" s="1"/>
  <c r="P9" i="10"/>
  <c r="P10" i="10"/>
  <c r="P11" i="10"/>
  <c r="R11" i="10" s="1"/>
  <c r="P12" i="10"/>
  <c r="R12" i="10" s="1"/>
  <c r="P13" i="10"/>
  <c r="P14" i="10"/>
  <c r="P15" i="10"/>
  <c r="R15" i="10" s="1"/>
  <c r="P16" i="10"/>
  <c r="R16" i="10" s="1"/>
  <c r="P17" i="10"/>
  <c r="P18" i="10"/>
  <c r="P19" i="10"/>
  <c r="R19" i="10" s="1"/>
  <c r="P20" i="10"/>
  <c r="R20" i="10" s="1"/>
  <c r="P21" i="10"/>
  <c r="P22" i="10"/>
  <c r="P23" i="10"/>
  <c r="R23" i="10" s="1"/>
  <c r="P24" i="10"/>
  <c r="R24" i="10" s="1"/>
  <c r="P25" i="10"/>
  <c r="P26" i="10"/>
  <c r="P27" i="10"/>
  <c r="R27" i="10" s="1"/>
  <c r="P28" i="10"/>
  <c r="R28" i="10" s="1"/>
  <c r="P29" i="10"/>
  <c r="P30" i="10"/>
  <c r="P31" i="10"/>
  <c r="R31" i="10" s="1"/>
  <c r="P32" i="10"/>
  <c r="P33" i="10"/>
  <c r="P34" i="10"/>
  <c r="P35" i="10"/>
  <c r="R35" i="10" s="1"/>
  <c r="P36" i="10"/>
  <c r="P37" i="10"/>
  <c r="P38" i="10"/>
  <c r="P39" i="10"/>
  <c r="R39" i="10" s="1"/>
  <c r="P40" i="10"/>
  <c r="P41" i="10"/>
  <c r="P42" i="10"/>
  <c r="P43" i="10"/>
  <c r="R43" i="10" s="1"/>
  <c r="P44" i="10"/>
  <c r="P45" i="10"/>
  <c r="P46" i="10"/>
  <c r="P47" i="10"/>
  <c r="R47" i="10" s="1"/>
  <c r="P48" i="10"/>
  <c r="P49" i="10"/>
  <c r="P50" i="10"/>
  <c r="P51" i="10"/>
  <c r="R51" i="10" s="1"/>
  <c r="P52" i="10"/>
  <c r="P53" i="10"/>
  <c r="P54" i="10"/>
  <c r="P55" i="10"/>
  <c r="R55" i="10" s="1"/>
  <c r="P56" i="10"/>
  <c r="P57" i="10"/>
  <c r="P58" i="10"/>
  <c r="P59" i="10"/>
  <c r="R59" i="10" s="1"/>
  <c r="P60" i="10"/>
  <c r="P62" i="10"/>
  <c r="P63" i="10"/>
  <c r="R63" i="10" s="1"/>
  <c r="P65" i="10"/>
  <c r="P67" i="10"/>
  <c r="R67" i="10" s="1"/>
  <c r="P68" i="10"/>
  <c r="P69" i="10"/>
  <c r="P70" i="10"/>
  <c r="P72" i="10"/>
  <c r="P74" i="10"/>
  <c r="P75" i="10"/>
  <c r="R75" i="10" s="1"/>
  <c r="P76" i="10"/>
  <c r="P77" i="10"/>
  <c r="P78" i="10"/>
  <c r="P79" i="10"/>
  <c r="R79" i="10" s="1"/>
  <c r="P80" i="10"/>
  <c r="P81" i="10"/>
  <c r="P82" i="10"/>
  <c r="P83" i="10"/>
  <c r="R83" i="10" s="1"/>
  <c r="P84" i="10"/>
  <c r="P85" i="10"/>
  <c r="P86" i="10"/>
  <c r="P87" i="10"/>
  <c r="R87" i="10" s="1"/>
  <c r="P88" i="10"/>
  <c r="P89" i="10"/>
  <c r="P90" i="10"/>
  <c r="P91" i="10"/>
  <c r="R91" i="10" s="1"/>
  <c r="P92" i="10"/>
  <c r="P93" i="10"/>
  <c r="P94" i="10"/>
  <c r="P95" i="10"/>
  <c r="R95" i="10" s="1"/>
  <c r="P96" i="10"/>
  <c r="P97" i="10"/>
  <c r="P98" i="10"/>
  <c r="P99" i="10"/>
  <c r="R99" i="10" s="1"/>
  <c r="P100" i="10"/>
  <c r="P101" i="10"/>
  <c r="P102" i="10"/>
  <c r="P103" i="10"/>
  <c r="R103" i="10" s="1"/>
  <c r="P104" i="10"/>
  <c r="P105" i="10"/>
  <c r="P106" i="10"/>
  <c r="P107" i="10"/>
  <c r="R107" i="10" s="1"/>
  <c r="P108" i="10"/>
  <c r="P109" i="10"/>
  <c r="P110" i="10"/>
  <c r="P111" i="10"/>
  <c r="R111" i="10" s="1"/>
  <c r="P6" i="10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5" i="1"/>
  <c r="L67" i="1"/>
  <c r="L68" i="1"/>
  <c r="L69" i="1"/>
  <c r="L70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K112" i="1"/>
  <c r="L6" i="1"/>
  <c r="I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1" i="8"/>
  <c r="J69" i="8"/>
  <c r="J68" i="8"/>
  <c r="J67" i="8"/>
  <c r="J66" i="8"/>
  <c r="J64" i="8"/>
  <c r="J62" i="8"/>
  <c r="J61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R109" i="10" l="1"/>
  <c r="S109" i="10" s="1"/>
  <c r="R105" i="10"/>
  <c r="S105" i="10" s="1"/>
  <c r="R101" i="10"/>
  <c r="S101" i="10" s="1"/>
  <c r="R97" i="10"/>
  <c r="S97" i="10" s="1"/>
  <c r="R93" i="10"/>
  <c r="S93" i="10" s="1"/>
  <c r="R89" i="10"/>
  <c r="S89" i="10" s="1"/>
  <c r="R85" i="10"/>
  <c r="S85" i="10" s="1"/>
  <c r="R81" i="10"/>
  <c r="S81" i="10" s="1"/>
  <c r="R77" i="10"/>
  <c r="S77" i="10" s="1"/>
  <c r="R69" i="10"/>
  <c r="S69" i="10" s="1"/>
  <c r="R65" i="10"/>
  <c r="S65" i="10" s="1"/>
  <c r="R57" i="10"/>
  <c r="S57" i="10" s="1"/>
  <c r="R53" i="10"/>
  <c r="S53" i="10" s="1"/>
  <c r="R49" i="10"/>
  <c r="S49" i="10" s="1"/>
  <c r="R45" i="10"/>
  <c r="S45" i="10" s="1"/>
  <c r="R41" i="10"/>
  <c r="S41" i="10" s="1"/>
  <c r="R37" i="10"/>
  <c r="S37" i="10" s="1"/>
  <c r="R33" i="10"/>
  <c r="S33" i="10" s="1"/>
  <c r="R29" i="10"/>
  <c r="S29" i="10" s="1"/>
  <c r="R25" i="10"/>
  <c r="S25" i="10" s="1"/>
  <c r="R21" i="10"/>
  <c r="S21" i="10" s="1"/>
  <c r="R17" i="10"/>
  <c r="S17" i="10" s="1"/>
  <c r="R13" i="10"/>
  <c r="S13" i="10" s="1"/>
  <c r="R9" i="10"/>
  <c r="S9" i="10" s="1"/>
  <c r="R108" i="10"/>
  <c r="S108" i="10" s="1"/>
  <c r="R100" i="10"/>
  <c r="S100" i="10" s="1"/>
  <c r="R92" i="10"/>
  <c r="S92" i="10" s="1"/>
  <c r="R84" i="10"/>
  <c r="S84" i="10" s="1"/>
  <c r="R76" i="10"/>
  <c r="S76" i="10" s="1"/>
  <c r="R68" i="10"/>
  <c r="S68" i="10" s="1"/>
  <c r="R60" i="10"/>
  <c r="S60" i="10" s="1"/>
  <c r="R52" i="10"/>
  <c r="S52" i="10" s="1"/>
  <c r="R44" i="10"/>
  <c r="S44" i="10" s="1"/>
  <c r="R36" i="10"/>
  <c r="S36" i="10" s="1"/>
  <c r="R110" i="10"/>
  <c r="S110" i="10" s="1"/>
  <c r="R106" i="10"/>
  <c r="S106" i="10" s="1"/>
  <c r="R102" i="10"/>
  <c r="S102" i="10" s="1"/>
  <c r="R98" i="10"/>
  <c r="S98" i="10" s="1"/>
  <c r="R94" i="10"/>
  <c r="S94" i="10" s="1"/>
  <c r="R90" i="10"/>
  <c r="S90" i="10" s="1"/>
  <c r="R86" i="10"/>
  <c r="S86" i="10" s="1"/>
  <c r="R82" i="10"/>
  <c r="S82" i="10" s="1"/>
  <c r="R78" i="10"/>
  <c r="S78" i="10" s="1"/>
  <c r="R74" i="10"/>
  <c r="S74" i="10" s="1"/>
  <c r="R70" i="10"/>
  <c r="S70" i="10" s="1"/>
  <c r="R62" i="10"/>
  <c r="R58" i="10"/>
  <c r="S58" i="10" s="1"/>
  <c r="R54" i="10"/>
  <c r="S54" i="10" s="1"/>
  <c r="R50" i="10"/>
  <c r="S50" i="10" s="1"/>
  <c r="R46" i="10"/>
  <c r="S46" i="10" s="1"/>
  <c r="R42" i="10"/>
  <c r="S42" i="10" s="1"/>
  <c r="R38" i="10"/>
  <c r="S38" i="10" s="1"/>
  <c r="R34" i="10"/>
  <c r="S34" i="10" s="1"/>
  <c r="R30" i="10"/>
  <c r="S30" i="10" s="1"/>
  <c r="R26" i="10"/>
  <c r="S26" i="10" s="1"/>
  <c r="R22" i="10"/>
  <c r="S22" i="10" s="1"/>
  <c r="R18" i="10"/>
  <c r="S18" i="10" s="1"/>
  <c r="R14" i="10"/>
  <c r="S14" i="10" s="1"/>
  <c r="P112" i="10"/>
  <c r="R10" i="10"/>
  <c r="S10" i="10" s="1"/>
  <c r="R6" i="10"/>
  <c r="R104" i="10"/>
  <c r="R96" i="10"/>
  <c r="S96" i="10" s="1"/>
  <c r="R88" i="10"/>
  <c r="S88" i="10" s="1"/>
  <c r="R80" i="10"/>
  <c r="S80" i="10" s="1"/>
  <c r="R72" i="10"/>
  <c r="S72" i="10" s="1"/>
  <c r="R56" i="10"/>
  <c r="S56" i="10" s="1"/>
  <c r="R48" i="10"/>
  <c r="S48" i="10" s="1"/>
  <c r="R40" i="10"/>
  <c r="S40" i="10" s="1"/>
  <c r="R32" i="10"/>
  <c r="S32" i="10" s="1"/>
  <c r="S104" i="10"/>
  <c r="S24" i="10"/>
  <c r="S75" i="10"/>
  <c r="S7" i="10"/>
  <c r="S28" i="10"/>
  <c r="S20" i="10"/>
  <c r="S16" i="10"/>
  <c r="S12" i="10"/>
  <c r="S8" i="10"/>
  <c r="S111" i="10"/>
  <c r="S107" i="10"/>
  <c r="S103" i="10"/>
  <c r="S99" i="10"/>
  <c r="S95" i="10"/>
  <c r="S91" i="10"/>
  <c r="S87" i="10"/>
  <c r="S83" i="10"/>
  <c r="S79" i="10"/>
  <c r="S67" i="10"/>
  <c r="S63" i="10"/>
  <c r="S59" i="10"/>
  <c r="S55" i="10"/>
  <c r="S51" i="10"/>
  <c r="S47" i="10"/>
  <c r="S43" i="10"/>
  <c r="S39" i="10"/>
  <c r="S35" i="10"/>
  <c r="S31" i="10"/>
  <c r="S27" i="10"/>
  <c r="S23" i="10"/>
  <c r="S19" i="10"/>
  <c r="S15" i="10"/>
  <c r="S11" i="10"/>
  <c r="S62" i="10"/>
  <c r="L112" i="1"/>
  <c r="J111" i="8"/>
  <c r="R112" i="10" l="1"/>
  <c r="S6" i="10"/>
  <c r="S112" i="10" s="1"/>
  <c r="G74" i="1"/>
  <c r="E112" i="1"/>
  <c r="G112" i="1"/>
  <c r="I112" i="1"/>
  <c r="D112" i="1"/>
  <c r="G113" i="11"/>
  <c r="M7" i="10"/>
  <c r="U7" i="10" s="1"/>
  <c r="M8" i="10"/>
  <c r="U8" i="10" s="1"/>
  <c r="M9" i="10"/>
  <c r="U9" i="10" s="1"/>
  <c r="M10" i="10"/>
  <c r="U10" i="10" s="1"/>
  <c r="M11" i="10"/>
  <c r="U11" i="10" s="1"/>
  <c r="M12" i="10"/>
  <c r="U12" i="10" s="1"/>
  <c r="M13" i="10"/>
  <c r="U13" i="10" s="1"/>
  <c r="M14" i="10"/>
  <c r="U14" i="10" s="1"/>
  <c r="M15" i="10"/>
  <c r="U15" i="10" s="1"/>
  <c r="M16" i="10"/>
  <c r="U16" i="10" s="1"/>
  <c r="M17" i="10"/>
  <c r="U17" i="10" s="1"/>
  <c r="M18" i="10"/>
  <c r="U18" i="10" s="1"/>
  <c r="M19" i="10"/>
  <c r="U19" i="10" s="1"/>
  <c r="M20" i="10"/>
  <c r="U20" i="10" s="1"/>
  <c r="M21" i="10"/>
  <c r="U21" i="10" s="1"/>
  <c r="M22" i="10"/>
  <c r="U22" i="10" s="1"/>
  <c r="M23" i="10"/>
  <c r="U23" i="10" s="1"/>
  <c r="M24" i="10"/>
  <c r="U24" i="10" s="1"/>
  <c r="M25" i="10"/>
  <c r="U25" i="10" s="1"/>
  <c r="M26" i="10"/>
  <c r="U26" i="10" s="1"/>
  <c r="M27" i="10"/>
  <c r="U27" i="10" s="1"/>
  <c r="M28" i="10"/>
  <c r="U28" i="10" s="1"/>
  <c r="M29" i="10"/>
  <c r="U29" i="10" s="1"/>
  <c r="M30" i="10"/>
  <c r="U30" i="10" s="1"/>
  <c r="M31" i="10"/>
  <c r="U31" i="10" s="1"/>
  <c r="M32" i="10"/>
  <c r="U32" i="10" s="1"/>
  <c r="M33" i="10"/>
  <c r="U33" i="10" s="1"/>
  <c r="M34" i="10"/>
  <c r="U34" i="10" s="1"/>
  <c r="M35" i="10"/>
  <c r="U35" i="10" s="1"/>
  <c r="M36" i="10"/>
  <c r="U36" i="10" s="1"/>
  <c r="M37" i="10"/>
  <c r="U37" i="10" s="1"/>
  <c r="M38" i="10"/>
  <c r="U38" i="10" s="1"/>
  <c r="M39" i="10"/>
  <c r="U39" i="10" s="1"/>
  <c r="M40" i="10"/>
  <c r="U40" i="10" s="1"/>
  <c r="M41" i="10"/>
  <c r="U41" i="10" s="1"/>
  <c r="M42" i="10"/>
  <c r="U42" i="10" s="1"/>
  <c r="M43" i="10"/>
  <c r="U43" i="10" s="1"/>
  <c r="M44" i="10"/>
  <c r="U44" i="10" s="1"/>
  <c r="M45" i="10"/>
  <c r="U45" i="10" s="1"/>
  <c r="M46" i="10"/>
  <c r="U46" i="10" s="1"/>
  <c r="M47" i="10"/>
  <c r="U47" i="10" s="1"/>
  <c r="M48" i="10"/>
  <c r="U48" i="10" s="1"/>
  <c r="M49" i="10"/>
  <c r="U49" i="10" s="1"/>
  <c r="M50" i="10"/>
  <c r="U50" i="10" s="1"/>
  <c r="M51" i="10"/>
  <c r="U51" i="10" s="1"/>
  <c r="M52" i="10"/>
  <c r="U52" i="10" s="1"/>
  <c r="M53" i="10"/>
  <c r="U53" i="10" s="1"/>
  <c r="M54" i="10"/>
  <c r="U54" i="10" s="1"/>
  <c r="M55" i="10"/>
  <c r="U55" i="10" s="1"/>
  <c r="M56" i="10"/>
  <c r="U56" i="10" s="1"/>
  <c r="M57" i="10"/>
  <c r="U57" i="10" s="1"/>
  <c r="M58" i="10"/>
  <c r="U58" i="10" s="1"/>
  <c r="M59" i="10"/>
  <c r="U59" i="10" s="1"/>
  <c r="M60" i="10"/>
  <c r="U60" i="10" s="1"/>
  <c r="M62" i="10"/>
  <c r="U62" i="10" s="1"/>
  <c r="M63" i="10"/>
  <c r="U63" i="10" s="1"/>
  <c r="M65" i="10"/>
  <c r="U65" i="10" s="1"/>
  <c r="M67" i="10"/>
  <c r="U67" i="10" s="1"/>
  <c r="M68" i="10"/>
  <c r="U68" i="10" s="1"/>
  <c r="M69" i="10"/>
  <c r="U69" i="10" s="1"/>
  <c r="M70" i="10"/>
  <c r="U70" i="10" s="1"/>
  <c r="M72" i="10"/>
  <c r="U72" i="10" s="1"/>
  <c r="M74" i="10"/>
  <c r="U74" i="10" s="1"/>
  <c r="M75" i="10"/>
  <c r="U75" i="10" s="1"/>
  <c r="M76" i="10"/>
  <c r="U76" i="10" s="1"/>
  <c r="M77" i="10"/>
  <c r="U77" i="10" s="1"/>
  <c r="M78" i="10"/>
  <c r="U78" i="10" s="1"/>
  <c r="M79" i="10"/>
  <c r="U79" i="10" s="1"/>
  <c r="M80" i="10"/>
  <c r="U80" i="10" s="1"/>
  <c r="M81" i="10"/>
  <c r="U81" i="10" s="1"/>
  <c r="M82" i="10"/>
  <c r="U82" i="10" s="1"/>
  <c r="M83" i="10"/>
  <c r="U83" i="10" s="1"/>
  <c r="M84" i="10"/>
  <c r="U84" i="10" s="1"/>
  <c r="M85" i="10"/>
  <c r="U85" i="10" s="1"/>
  <c r="M86" i="10"/>
  <c r="U86" i="10" s="1"/>
  <c r="M87" i="10"/>
  <c r="U87" i="10" s="1"/>
  <c r="M88" i="10"/>
  <c r="U88" i="10" s="1"/>
  <c r="M89" i="10"/>
  <c r="U89" i="10" s="1"/>
  <c r="M90" i="10"/>
  <c r="U90" i="10" s="1"/>
  <c r="M91" i="10"/>
  <c r="U91" i="10" s="1"/>
  <c r="M92" i="10"/>
  <c r="U92" i="10" s="1"/>
  <c r="M93" i="10"/>
  <c r="U93" i="10" s="1"/>
  <c r="M94" i="10"/>
  <c r="U94" i="10" s="1"/>
  <c r="M95" i="10"/>
  <c r="U95" i="10" s="1"/>
  <c r="M96" i="10"/>
  <c r="U96" i="10" s="1"/>
  <c r="M97" i="10"/>
  <c r="U97" i="10" s="1"/>
  <c r="M98" i="10"/>
  <c r="U98" i="10" s="1"/>
  <c r="M99" i="10"/>
  <c r="U99" i="10" s="1"/>
  <c r="M100" i="10"/>
  <c r="U100" i="10" s="1"/>
  <c r="M101" i="10"/>
  <c r="U101" i="10" s="1"/>
  <c r="M102" i="10"/>
  <c r="U102" i="10" s="1"/>
  <c r="M103" i="10"/>
  <c r="U103" i="10" s="1"/>
  <c r="M104" i="10"/>
  <c r="U104" i="10" s="1"/>
  <c r="M105" i="10"/>
  <c r="U105" i="10" s="1"/>
  <c r="M106" i="10"/>
  <c r="U106" i="10" s="1"/>
  <c r="M107" i="10"/>
  <c r="U107" i="10" s="1"/>
  <c r="M108" i="10"/>
  <c r="U108" i="10" s="1"/>
  <c r="M109" i="10"/>
  <c r="U109" i="10" s="1"/>
  <c r="M110" i="10"/>
  <c r="U110" i="10" s="1"/>
  <c r="M111" i="10"/>
  <c r="U111" i="10" s="1"/>
  <c r="M6" i="10"/>
  <c r="U6" i="10" s="1"/>
  <c r="H115" i="3" l="1"/>
  <c r="H114" i="3"/>
  <c r="E73" i="8"/>
  <c r="D73" i="8"/>
  <c r="F74" i="1"/>
  <c r="F112" i="1" s="1"/>
  <c r="H73" i="2"/>
  <c r="G73" i="2"/>
  <c r="E75" i="11"/>
  <c r="I113" i="11" s="1"/>
  <c r="D75" i="11"/>
  <c r="D113" i="11" s="1"/>
  <c r="F113" i="11"/>
  <c r="L7" i="10"/>
  <c r="T7" i="10" s="1"/>
  <c r="L8" i="10"/>
  <c r="T8" i="10" s="1"/>
  <c r="L9" i="10"/>
  <c r="T9" i="10" s="1"/>
  <c r="L10" i="10"/>
  <c r="L11" i="10"/>
  <c r="T11" i="10" s="1"/>
  <c r="L12" i="10"/>
  <c r="T12" i="10" s="1"/>
  <c r="L13" i="10"/>
  <c r="T13" i="10" s="1"/>
  <c r="L14" i="10"/>
  <c r="L15" i="10"/>
  <c r="T15" i="10" s="1"/>
  <c r="L16" i="10"/>
  <c r="T16" i="10" s="1"/>
  <c r="L17" i="10"/>
  <c r="T17" i="10" s="1"/>
  <c r="L18" i="10"/>
  <c r="L19" i="10"/>
  <c r="T19" i="10" s="1"/>
  <c r="L20" i="10"/>
  <c r="L21" i="10"/>
  <c r="T21" i="10" s="1"/>
  <c r="L22" i="10"/>
  <c r="L23" i="10"/>
  <c r="T23" i="10" s="1"/>
  <c r="L24" i="10"/>
  <c r="L25" i="10"/>
  <c r="T25" i="10" s="1"/>
  <c r="L26" i="10"/>
  <c r="L27" i="10"/>
  <c r="T27" i="10" s="1"/>
  <c r="L28" i="10"/>
  <c r="L29" i="10"/>
  <c r="T29" i="10" s="1"/>
  <c r="L30" i="10"/>
  <c r="L31" i="10"/>
  <c r="T31" i="10" s="1"/>
  <c r="L32" i="10"/>
  <c r="T32" i="10" s="1"/>
  <c r="L33" i="10"/>
  <c r="T33" i="10" s="1"/>
  <c r="L34" i="10"/>
  <c r="L35" i="10"/>
  <c r="T35" i="10" s="1"/>
  <c r="L36" i="10"/>
  <c r="L37" i="10"/>
  <c r="T37" i="10" s="1"/>
  <c r="L38" i="10"/>
  <c r="L39" i="10"/>
  <c r="T39" i="10" s="1"/>
  <c r="L40" i="10"/>
  <c r="L41" i="10"/>
  <c r="T41" i="10" s="1"/>
  <c r="L42" i="10"/>
  <c r="L43" i="10"/>
  <c r="T43" i="10" s="1"/>
  <c r="L44" i="10"/>
  <c r="L45" i="10"/>
  <c r="T45" i="10" s="1"/>
  <c r="L46" i="10"/>
  <c r="L47" i="10"/>
  <c r="T47" i="10" s="1"/>
  <c r="L48" i="10"/>
  <c r="T48" i="10" s="1"/>
  <c r="L49" i="10"/>
  <c r="T49" i="10" s="1"/>
  <c r="L50" i="10"/>
  <c r="T50" i="10" s="1"/>
  <c r="L51" i="10"/>
  <c r="T51" i="10" s="1"/>
  <c r="L52" i="10"/>
  <c r="L53" i="10"/>
  <c r="T53" i="10" s="1"/>
  <c r="L54" i="10"/>
  <c r="L55" i="10"/>
  <c r="T55" i="10" s="1"/>
  <c r="L56" i="10"/>
  <c r="L57" i="10"/>
  <c r="T57" i="10" s="1"/>
  <c r="L58" i="10"/>
  <c r="L59" i="10"/>
  <c r="T59" i="10" s="1"/>
  <c r="L60" i="10"/>
  <c r="L62" i="10"/>
  <c r="L63" i="10"/>
  <c r="T63" i="10" s="1"/>
  <c r="L65" i="10"/>
  <c r="T65" i="10" s="1"/>
  <c r="L67" i="10"/>
  <c r="T67" i="10" s="1"/>
  <c r="L68" i="10"/>
  <c r="L69" i="10"/>
  <c r="T69" i="10" s="1"/>
  <c r="L70" i="10"/>
  <c r="L72" i="10"/>
  <c r="T72" i="10" s="1"/>
  <c r="L74" i="10"/>
  <c r="L75" i="10"/>
  <c r="T75" i="10" s="1"/>
  <c r="L76" i="10"/>
  <c r="L77" i="10"/>
  <c r="T77" i="10" s="1"/>
  <c r="L78" i="10"/>
  <c r="L79" i="10"/>
  <c r="T79" i="10" s="1"/>
  <c r="L80" i="10"/>
  <c r="T80" i="10" s="1"/>
  <c r="L81" i="10"/>
  <c r="T81" i="10" s="1"/>
  <c r="L82" i="10"/>
  <c r="L83" i="10"/>
  <c r="T83" i="10" s="1"/>
  <c r="L84" i="10"/>
  <c r="L85" i="10"/>
  <c r="T85" i="10" s="1"/>
  <c r="L86" i="10"/>
  <c r="L87" i="10"/>
  <c r="T87" i="10" s="1"/>
  <c r="L88" i="10"/>
  <c r="L89" i="10"/>
  <c r="T89" i="10" s="1"/>
  <c r="L90" i="10"/>
  <c r="L91" i="10"/>
  <c r="T91" i="10" s="1"/>
  <c r="L92" i="10"/>
  <c r="L93" i="10"/>
  <c r="T93" i="10" s="1"/>
  <c r="L94" i="10"/>
  <c r="L95" i="10"/>
  <c r="T95" i="10" s="1"/>
  <c r="L96" i="10"/>
  <c r="T96" i="10" s="1"/>
  <c r="L97" i="10"/>
  <c r="T97" i="10" s="1"/>
  <c r="L98" i="10"/>
  <c r="L99" i="10"/>
  <c r="T99" i="10" s="1"/>
  <c r="L100" i="10"/>
  <c r="T100" i="10" s="1"/>
  <c r="L101" i="10"/>
  <c r="T101" i="10" s="1"/>
  <c r="L102" i="10"/>
  <c r="L103" i="10"/>
  <c r="T103" i="10" s="1"/>
  <c r="L104" i="10"/>
  <c r="T104" i="10" s="1"/>
  <c r="L105" i="10"/>
  <c r="T105" i="10" s="1"/>
  <c r="L106" i="10"/>
  <c r="L107" i="10"/>
  <c r="T107" i="10" s="1"/>
  <c r="L108" i="10"/>
  <c r="T108" i="10" s="1"/>
  <c r="L109" i="10"/>
  <c r="T109" i="10" s="1"/>
  <c r="L110" i="10"/>
  <c r="L111" i="10"/>
  <c r="T111" i="10" s="1"/>
  <c r="L6" i="10"/>
  <c r="T6" i="10" s="1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2" i="10"/>
  <c r="I63" i="10"/>
  <c r="I65" i="10"/>
  <c r="I67" i="10"/>
  <c r="I68" i="10"/>
  <c r="I69" i="10"/>
  <c r="I70" i="10"/>
  <c r="I72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2" i="10"/>
  <c r="H63" i="10"/>
  <c r="H65" i="10"/>
  <c r="H67" i="10"/>
  <c r="H68" i="10"/>
  <c r="H69" i="10"/>
  <c r="H70" i="10"/>
  <c r="H72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6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2" i="10"/>
  <c r="E63" i="10"/>
  <c r="E65" i="10"/>
  <c r="E67" i="10"/>
  <c r="E68" i="10"/>
  <c r="E69" i="10"/>
  <c r="E70" i="10"/>
  <c r="E72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7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2" i="10"/>
  <c r="D63" i="10"/>
  <c r="D65" i="10"/>
  <c r="D67" i="10"/>
  <c r="D68" i="10"/>
  <c r="D69" i="10"/>
  <c r="D70" i="10"/>
  <c r="D72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6" i="10"/>
  <c r="D111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1" i="8"/>
  <c r="H62" i="8"/>
  <c r="H64" i="8"/>
  <c r="H66" i="8"/>
  <c r="H67" i="8"/>
  <c r="H68" i="8"/>
  <c r="H69" i="8"/>
  <c r="H71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5" i="8"/>
  <c r="E113" i="11" l="1"/>
  <c r="J111" i="10"/>
  <c r="K111" i="10" s="1"/>
  <c r="J103" i="10"/>
  <c r="K103" i="10" s="1"/>
  <c r="J99" i="10"/>
  <c r="K99" i="10" s="1"/>
  <c r="J95" i="10"/>
  <c r="K95" i="10" s="1"/>
  <c r="J87" i="10"/>
  <c r="K87" i="10" s="1"/>
  <c r="J83" i="10"/>
  <c r="K83" i="10" s="1"/>
  <c r="J63" i="10"/>
  <c r="K63" i="10" s="1"/>
  <c r="F51" i="10"/>
  <c r="G51" i="10" s="1"/>
  <c r="F43" i="10"/>
  <c r="G43" i="10" s="1"/>
  <c r="J110" i="10"/>
  <c r="K110" i="10" s="1"/>
  <c r="J106" i="10"/>
  <c r="K106" i="10" s="1"/>
  <c r="J98" i="10"/>
  <c r="K98" i="10" s="1"/>
  <c r="J90" i="10"/>
  <c r="K90" i="10" s="1"/>
  <c r="J86" i="10"/>
  <c r="K86" i="10" s="1"/>
  <c r="J82" i="10"/>
  <c r="K82" i="10" s="1"/>
  <c r="J78" i="10"/>
  <c r="K78" i="10" s="1"/>
  <c r="J58" i="10"/>
  <c r="K58" i="10" s="1"/>
  <c r="J54" i="10"/>
  <c r="K54" i="10" s="1"/>
  <c r="J50" i="10"/>
  <c r="K50" i="10" s="1"/>
  <c r="J46" i="10"/>
  <c r="K46" i="10" s="1"/>
  <c r="J42" i="10"/>
  <c r="K42" i="10" s="1"/>
  <c r="J38" i="10"/>
  <c r="K38" i="10" s="1"/>
  <c r="J34" i="10"/>
  <c r="K34" i="10" s="1"/>
  <c r="J30" i="10"/>
  <c r="K30" i="10" s="1"/>
  <c r="J26" i="10"/>
  <c r="K26" i="10" s="1"/>
  <c r="J22" i="10"/>
  <c r="K22" i="10" s="1"/>
  <c r="J18" i="10"/>
  <c r="K18" i="10" s="1"/>
  <c r="J14" i="10"/>
  <c r="K14" i="10" s="1"/>
  <c r="J10" i="10"/>
  <c r="K10" i="10" s="1"/>
  <c r="N92" i="10"/>
  <c r="O92" i="10" s="1"/>
  <c r="X92" i="10" s="1"/>
  <c r="T92" i="10"/>
  <c r="N88" i="10"/>
  <c r="V88" i="10" s="1"/>
  <c r="T88" i="10"/>
  <c r="N84" i="10"/>
  <c r="O84" i="10" s="1"/>
  <c r="X84" i="10" s="1"/>
  <c r="T84" i="10"/>
  <c r="N76" i="10"/>
  <c r="V76" i="10" s="1"/>
  <c r="T76" i="10"/>
  <c r="N68" i="10"/>
  <c r="O68" i="10" s="1"/>
  <c r="X68" i="10" s="1"/>
  <c r="T68" i="10"/>
  <c r="N60" i="10"/>
  <c r="V60" i="10" s="1"/>
  <c r="T60" i="10"/>
  <c r="N56" i="10"/>
  <c r="O56" i="10" s="1"/>
  <c r="X56" i="10" s="1"/>
  <c r="T56" i="10"/>
  <c r="N52" i="10"/>
  <c r="V52" i="10" s="1"/>
  <c r="T52" i="10"/>
  <c r="N44" i="10"/>
  <c r="O44" i="10" s="1"/>
  <c r="X44" i="10" s="1"/>
  <c r="T44" i="10"/>
  <c r="N40" i="10"/>
  <c r="V40" i="10" s="1"/>
  <c r="T40" i="10"/>
  <c r="N36" i="10"/>
  <c r="V36" i="10" s="1"/>
  <c r="T36" i="10"/>
  <c r="N28" i="10"/>
  <c r="V28" i="10" s="1"/>
  <c r="T28" i="10"/>
  <c r="N24" i="10"/>
  <c r="O24" i="10" s="1"/>
  <c r="X24" i="10" s="1"/>
  <c r="T24" i="10"/>
  <c r="N20" i="10"/>
  <c r="V20" i="10" s="1"/>
  <c r="T20" i="10"/>
  <c r="N110" i="10"/>
  <c r="V110" i="10" s="1"/>
  <c r="T110" i="10"/>
  <c r="N106" i="10"/>
  <c r="V106" i="10" s="1"/>
  <c r="T106" i="10"/>
  <c r="N102" i="10"/>
  <c r="O102" i="10" s="1"/>
  <c r="X102" i="10" s="1"/>
  <c r="T102" i="10"/>
  <c r="N98" i="10"/>
  <c r="V98" i="10" s="1"/>
  <c r="T98" i="10"/>
  <c r="N94" i="10"/>
  <c r="V94" i="10" s="1"/>
  <c r="T94" i="10"/>
  <c r="N90" i="10"/>
  <c r="V90" i="10" s="1"/>
  <c r="T90" i="10"/>
  <c r="N86" i="10"/>
  <c r="O86" i="10" s="1"/>
  <c r="X86" i="10" s="1"/>
  <c r="T86" i="10"/>
  <c r="N82" i="10"/>
  <c r="V82" i="10" s="1"/>
  <c r="T82" i="10"/>
  <c r="N78" i="10"/>
  <c r="O78" i="10" s="1"/>
  <c r="X78" i="10" s="1"/>
  <c r="T78" i="10"/>
  <c r="N74" i="10"/>
  <c r="V74" i="10" s="1"/>
  <c r="T74" i="10"/>
  <c r="N70" i="10"/>
  <c r="V70" i="10" s="1"/>
  <c r="T70" i="10"/>
  <c r="N62" i="10"/>
  <c r="O62" i="10" s="1"/>
  <c r="X62" i="10" s="1"/>
  <c r="T62" i="10"/>
  <c r="N58" i="10"/>
  <c r="V58" i="10" s="1"/>
  <c r="T58" i="10"/>
  <c r="N54" i="10"/>
  <c r="O54" i="10" s="1"/>
  <c r="X54" i="10" s="1"/>
  <c r="T54" i="10"/>
  <c r="N46" i="10"/>
  <c r="V46" i="10" s="1"/>
  <c r="T46" i="10"/>
  <c r="N42" i="10"/>
  <c r="O42" i="10" s="1"/>
  <c r="X42" i="10" s="1"/>
  <c r="T42" i="10"/>
  <c r="N38" i="10"/>
  <c r="V38" i="10" s="1"/>
  <c r="T38" i="10"/>
  <c r="N34" i="10"/>
  <c r="O34" i="10" s="1"/>
  <c r="X34" i="10" s="1"/>
  <c r="T34" i="10"/>
  <c r="N30" i="10"/>
  <c r="V30" i="10" s="1"/>
  <c r="T30" i="10"/>
  <c r="N26" i="10"/>
  <c r="O26" i="10" s="1"/>
  <c r="X26" i="10" s="1"/>
  <c r="T26" i="10"/>
  <c r="N22" i="10"/>
  <c r="V22" i="10" s="1"/>
  <c r="T22" i="10"/>
  <c r="N18" i="10"/>
  <c r="V18" i="10" s="1"/>
  <c r="T18" i="10"/>
  <c r="N14" i="10"/>
  <c r="V14" i="10" s="1"/>
  <c r="T14" i="10"/>
  <c r="N10" i="10"/>
  <c r="O10" i="10" s="1"/>
  <c r="X10" i="10" s="1"/>
  <c r="T10" i="10"/>
  <c r="F110" i="10"/>
  <c r="G110" i="10" s="1"/>
  <c r="F106" i="10"/>
  <c r="G106" i="10" s="1"/>
  <c r="F102" i="10"/>
  <c r="G102" i="10" s="1"/>
  <c r="F98" i="10"/>
  <c r="G98" i="10" s="1"/>
  <c r="F94" i="10"/>
  <c r="G94" i="10" s="1"/>
  <c r="F90" i="10"/>
  <c r="G90" i="10" s="1"/>
  <c r="F86" i="10"/>
  <c r="G86" i="10" s="1"/>
  <c r="F82" i="10"/>
  <c r="G82" i="10" s="1"/>
  <c r="F78" i="10"/>
  <c r="G78" i="10" s="1"/>
  <c r="F70" i="10"/>
  <c r="G70" i="10" s="1"/>
  <c r="F62" i="10"/>
  <c r="G62" i="10" s="1"/>
  <c r="F58" i="10"/>
  <c r="G58" i="10" s="1"/>
  <c r="F54" i="10"/>
  <c r="G54" i="10" s="1"/>
  <c r="F50" i="10"/>
  <c r="G50" i="10" s="1"/>
  <c r="F46" i="10"/>
  <c r="G46" i="10" s="1"/>
  <c r="F42" i="10"/>
  <c r="G42" i="10" s="1"/>
  <c r="F38" i="10"/>
  <c r="G38" i="10" s="1"/>
  <c r="F34" i="10"/>
  <c r="G34" i="10" s="1"/>
  <c r="F30" i="10"/>
  <c r="G30" i="10" s="1"/>
  <c r="F26" i="10"/>
  <c r="G26" i="10" s="1"/>
  <c r="F22" i="10"/>
  <c r="G22" i="10" s="1"/>
  <c r="F18" i="10"/>
  <c r="G18" i="10" s="1"/>
  <c r="F14" i="10"/>
  <c r="G14" i="10" s="1"/>
  <c r="F10" i="10"/>
  <c r="G10" i="10" s="1"/>
  <c r="W112" i="10"/>
  <c r="H111" i="8"/>
  <c r="F104" i="10"/>
  <c r="G104" i="10" s="1"/>
  <c r="F100" i="10"/>
  <c r="G100" i="10" s="1"/>
  <c r="F96" i="10"/>
  <c r="G96" i="10" s="1"/>
  <c r="F92" i="10"/>
  <c r="G92" i="10" s="1"/>
  <c r="F88" i="10"/>
  <c r="G88" i="10" s="1"/>
  <c r="F84" i="10"/>
  <c r="G84" i="10" s="1"/>
  <c r="F80" i="10"/>
  <c r="G80" i="10" s="1"/>
  <c r="F76" i="10"/>
  <c r="G76" i="10" s="1"/>
  <c r="F72" i="10"/>
  <c r="G72" i="10" s="1"/>
  <c r="F68" i="10"/>
  <c r="G68" i="10" s="1"/>
  <c r="F60" i="10"/>
  <c r="G60" i="10" s="1"/>
  <c r="F56" i="10"/>
  <c r="G56" i="10" s="1"/>
  <c r="F52" i="10"/>
  <c r="G52" i="10" s="1"/>
  <c r="F48" i="10"/>
  <c r="G48" i="10" s="1"/>
  <c r="F44" i="10"/>
  <c r="G44" i="10" s="1"/>
  <c r="F40" i="10"/>
  <c r="G40" i="10" s="1"/>
  <c r="F36" i="10"/>
  <c r="G36" i="10" s="1"/>
  <c r="F32" i="10"/>
  <c r="G32" i="10" s="1"/>
  <c r="F28" i="10"/>
  <c r="G28" i="10" s="1"/>
  <c r="F24" i="10"/>
  <c r="G24" i="10" s="1"/>
  <c r="F20" i="10"/>
  <c r="G20" i="10" s="1"/>
  <c r="F16" i="10"/>
  <c r="G16" i="10" s="1"/>
  <c r="F12" i="10"/>
  <c r="G12" i="10" s="1"/>
  <c r="F111" i="10"/>
  <c r="G111" i="10" s="1"/>
  <c r="F103" i="10"/>
  <c r="G103" i="10" s="1"/>
  <c r="F95" i="10"/>
  <c r="G95" i="10" s="1"/>
  <c r="F91" i="10"/>
  <c r="G91" i="10" s="1"/>
  <c r="F87" i="10"/>
  <c r="G87" i="10" s="1"/>
  <c r="F79" i="10"/>
  <c r="G79" i="10" s="1"/>
  <c r="F63" i="10"/>
  <c r="G63" i="10" s="1"/>
  <c r="F59" i="10"/>
  <c r="G59" i="10" s="1"/>
  <c r="F55" i="10"/>
  <c r="G55" i="10" s="1"/>
  <c r="F47" i="10"/>
  <c r="G47" i="10" s="1"/>
  <c r="J89" i="10"/>
  <c r="K89" i="10" s="1"/>
  <c r="J85" i="10"/>
  <c r="K85" i="10" s="1"/>
  <c r="J69" i="10"/>
  <c r="K69" i="10" s="1"/>
  <c r="J57" i="10"/>
  <c r="K57" i="10" s="1"/>
  <c r="J53" i="10"/>
  <c r="K53" i="10" s="1"/>
  <c r="J45" i="10"/>
  <c r="K45" i="10" s="1"/>
  <c r="J37" i="10"/>
  <c r="K37" i="10" s="1"/>
  <c r="J33" i="10"/>
  <c r="K33" i="10" s="1"/>
  <c r="J29" i="10"/>
  <c r="K29" i="10" s="1"/>
  <c r="J25" i="10"/>
  <c r="K25" i="10" s="1"/>
  <c r="J21" i="10"/>
  <c r="K21" i="10" s="1"/>
  <c r="J17" i="10"/>
  <c r="K17" i="10" s="1"/>
  <c r="J13" i="10"/>
  <c r="K13" i="10" s="1"/>
  <c r="J9" i="10"/>
  <c r="K9" i="10" s="1"/>
  <c r="F67" i="10"/>
  <c r="G67" i="10" s="1"/>
  <c r="J72" i="10"/>
  <c r="K72" i="10" s="1"/>
  <c r="J68" i="10"/>
  <c r="K68" i="10" s="1"/>
  <c r="J48" i="10"/>
  <c r="K48" i="10" s="1"/>
  <c r="J40" i="10"/>
  <c r="K40" i="10" s="1"/>
  <c r="J36" i="10"/>
  <c r="K36" i="10" s="1"/>
  <c r="J32" i="10"/>
  <c r="K32" i="10" s="1"/>
  <c r="J16" i="10"/>
  <c r="K16" i="10" s="1"/>
  <c r="J12" i="10"/>
  <c r="K12" i="10" s="1"/>
  <c r="J8" i="10"/>
  <c r="K8" i="10" s="1"/>
  <c r="F109" i="10"/>
  <c r="G109" i="10" s="1"/>
  <c r="F105" i="10"/>
  <c r="G105" i="10" s="1"/>
  <c r="F101" i="10"/>
  <c r="G101" i="10" s="1"/>
  <c r="F97" i="10"/>
  <c r="G97" i="10" s="1"/>
  <c r="F93" i="10"/>
  <c r="G93" i="10" s="1"/>
  <c r="F89" i="10"/>
  <c r="G89" i="10" s="1"/>
  <c r="F85" i="10"/>
  <c r="G85" i="10" s="1"/>
  <c r="F81" i="10"/>
  <c r="G81" i="10" s="1"/>
  <c r="F77" i="10"/>
  <c r="G77" i="10" s="1"/>
  <c r="F69" i="10"/>
  <c r="G69" i="10" s="1"/>
  <c r="F65" i="10"/>
  <c r="G65" i="10" s="1"/>
  <c r="F57" i="10"/>
  <c r="G57" i="10" s="1"/>
  <c r="F53" i="10"/>
  <c r="G53" i="10" s="1"/>
  <c r="F49" i="10"/>
  <c r="G49" i="10" s="1"/>
  <c r="F45" i="10"/>
  <c r="G45" i="10" s="1"/>
  <c r="F41" i="10"/>
  <c r="G41" i="10" s="1"/>
  <c r="F37" i="10"/>
  <c r="G37" i="10" s="1"/>
  <c r="F33" i="10"/>
  <c r="G33" i="10" s="1"/>
  <c r="F25" i="10"/>
  <c r="G25" i="10" s="1"/>
  <c r="F21" i="10"/>
  <c r="G21" i="10" s="1"/>
  <c r="F17" i="10"/>
  <c r="G17" i="10" s="1"/>
  <c r="F9" i="10"/>
  <c r="G9" i="10" s="1"/>
  <c r="J105" i="10"/>
  <c r="K105" i="10" s="1"/>
  <c r="J97" i="10"/>
  <c r="K97" i="10" s="1"/>
  <c r="J77" i="10"/>
  <c r="K77" i="10" s="1"/>
  <c r="J108" i="10"/>
  <c r="K108" i="10" s="1"/>
  <c r="J104" i="10"/>
  <c r="K104" i="10" s="1"/>
  <c r="J100" i="10"/>
  <c r="K100" i="10" s="1"/>
  <c r="J96" i="10"/>
  <c r="K96" i="10" s="1"/>
  <c r="J80" i="10"/>
  <c r="K80" i="10" s="1"/>
  <c r="J76" i="10"/>
  <c r="K76" i="10" s="1"/>
  <c r="J79" i="10"/>
  <c r="K79" i="10" s="1"/>
  <c r="J67" i="10"/>
  <c r="K67" i="10" s="1"/>
  <c r="J44" i="10"/>
  <c r="K44" i="10" s="1"/>
  <c r="J41" i="10"/>
  <c r="K41" i="10" s="1"/>
  <c r="J55" i="10"/>
  <c r="K55" i="10" s="1"/>
  <c r="J51" i="10"/>
  <c r="K51" i="10" s="1"/>
  <c r="J47" i="10"/>
  <c r="K47" i="10" s="1"/>
  <c r="J39" i="10"/>
  <c r="K39" i="10" s="1"/>
  <c r="J31" i="10"/>
  <c r="K31" i="10" s="1"/>
  <c r="J23" i="10"/>
  <c r="K23" i="10" s="1"/>
  <c r="J15" i="10"/>
  <c r="K15" i="10" s="1"/>
  <c r="J7" i="10"/>
  <c r="K7" i="10" s="1"/>
  <c r="N108" i="10"/>
  <c r="N104" i="10"/>
  <c r="N100" i="10"/>
  <c r="F107" i="10"/>
  <c r="G107" i="10" s="1"/>
  <c r="F99" i="10"/>
  <c r="G99" i="10" s="1"/>
  <c r="F83" i="10"/>
  <c r="G83" i="10" s="1"/>
  <c r="F75" i="10"/>
  <c r="G75" i="10" s="1"/>
  <c r="F108" i="10"/>
  <c r="G108" i="10" s="1"/>
  <c r="J74" i="10"/>
  <c r="K74" i="10" s="1"/>
  <c r="F74" i="10"/>
  <c r="G74" i="10" s="1"/>
  <c r="F29" i="10"/>
  <c r="G29" i="10" s="1"/>
  <c r="F13" i="10"/>
  <c r="G13" i="10" s="1"/>
  <c r="J81" i="10"/>
  <c r="K81" i="10" s="1"/>
  <c r="J65" i="10"/>
  <c r="K65" i="10" s="1"/>
  <c r="J49" i="10"/>
  <c r="K49" i="10" s="1"/>
  <c r="J94" i="10"/>
  <c r="K94" i="10" s="1"/>
  <c r="J107" i="10"/>
  <c r="K107" i="10" s="1"/>
  <c r="J91" i="10"/>
  <c r="K91" i="10" s="1"/>
  <c r="J75" i="10"/>
  <c r="K75" i="10" s="1"/>
  <c r="J59" i="10"/>
  <c r="K59" i="10" s="1"/>
  <c r="J43" i="10"/>
  <c r="K43" i="10" s="1"/>
  <c r="J35" i="10"/>
  <c r="K35" i="10" s="1"/>
  <c r="J27" i="10"/>
  <c r="K27" i="10" s="1"/>
  <c r="J19" i="10"/>
  <c r="K19" i="10" s="1"/>
  <c r="J11" i="10"/>
  <c r="K11" i="10" s="1"/>
  <c r="J109" i="10"/>
  <c r="K109" i="10" s="1"/>
  <c r="J101" i="10"/>
  <c r="K101" i="10" s="1"/>
  <c r="J93" i="10"/>
  <c r="K93" i="10" s="1"/>
  <c r="J62" i="10"/>
  <c r="K62" i="10" s="1"/>
  <c r="F39" i="10"/>
  <c r="G39" i="10" s="1"/>
  <c r="F35" i="10"/>
  <c r="G35" i="10" s="1"/>
  <c r="F31" i="10"/>
  <c r="G31" i="10" s="1"/>
  <c r="F27" i="10"/>
  <c r="G27" i="10" s="1"/>
  <c r="F23" i="10"/>
  <c r="G23" i="10" s="1"/>
  <c r="F19" i="10"/>
  <c r="G19" i="10" s="1"/>
  <c r="F15" i="10"/>
  <c r="G15" i="10" s="1"/>
  <c r="F11" i="10"/>
  <c r="G11" i="10" s="1"/>
  <c r="F7" i="10"/>
  <c r="G7" i="10" s="1"/>
  <c r="J92" i="10"/>
  <c r="K92" i="10" s="1"/>
  <c r="J88" i="10"/>
  <c r="K88" i="10" s="1"/>
  <c r="J84" i="10"/>
  <c r="K84" i="10" s="1"/>
  <c r="J60" i="10"/>
  <c r="K60" i="10" s="1"/>
  <c r="J56" i="10"/>
  <c r="K56" i="10" s="1"/>
  <c r="J52" i="10"/>
  <c r="K52" i="10" s="1"/>
  <c r="J28" i="10"/>
  <c r="K28" i="10" s="1"/>
  <c r="J24" i="10"/>
  <c r="K24" i="10" s="1"/>
  <c r="J20" i="10"/>
  <c r="K20" i="10" s="1"/>
  <c r="N109" i="10"/>
  <c r="V109" i="10" s="1"/>
  <c r="N105" i="10"/>
  <c r="V105" i="10" s="1"/>
  <c r="N101" i="10"/>
  <c r="V101" i="10" s="1"/>
  <c r="N97" i="10"/>
  <c r="V97" i="10" s="1"/>
  <c r="N93" i="10"/>
  <c r="N89" i="10"/>
  <c r="V89" i="10" s="1"/>
  <c r="N85" i="10"/>
  <c r="V85" i="10" s="1"/>
  <c r="N81" i="10"/>
  <c r="N77" i="10"/>
  <c r="V77" i="10" s="1"/>
  <c r="N69" i="10"/>
  <c r="V69" i="10" s="1"/>
  <c r="N65" i="10"/>
  <c r="N57" i="10"/>
  <c r="V57" i="10" s="1"/>
  <c r="N53" i="10"/>
  <c r="V53" i="10" s="1"/>
  <c r="N49" i="10"/>
  <c r="N45" i="10"/>
  <c r="V45" i="10" s="1"/>
  <c r="N41" i="10"/>
  <c r="V41" i="10" s="1"/>
  <c r="N37" i="10"/>
  <c r="V37" i="10" s="1"/>
  <c r="N33" i="10"/>
  <c r="V33" i="10" s="1"/>
  <c r="N29" i="10"/>
  <c r="V29" i="10" s="1"/>
  <c r="N25" i="10"/>
  <c r="V25" i="10" s="1"/>
  <c r="N21" i="10"/>
  <c r="V21" i="10" s="1"/>
  <c r="N17" i="10"/>
  <c r="V17" i="10" s="1"/>
  <c r="N13" i="10"/>
  <c r="V13" i="10" s="1"/>
  <c r="L112" i="10"/>
  <c r="N9" i="10"/>
  <c r="V9" i="10" s="1"/>
  <c r="J102" i="10"/>
  <c r="K102" i="10" s="1"/>
  <c r="J70" i="10"/>
  <c r="K70" i="10" s="1"/>
  <c r="N111" i="10"/>
  <c r="V111" i="10" s="1"/>
  <c r="N107" i="10"/>
  <c r="N103" i="10"/>
  <c r="V103" i="10" s="1"/>
  <c r="N99" i="10"/>
  <c r="V99" i="10" s="1"/>
  <c r="N95" i="10"/>
  <c r="V95" i="10" s="1"/>
  <c r="N91" i="10"/>
  <c r="N87" i="10"/>
  <c r="V87" i="10" s="1"/>
  <c r="N83" i="10"/>
  <c r="V83" i="10" s="1"/>
  <c r="N79" i="10"/>
  <c r="N75" i="10"/>
  <c r="N67" i="10"/>
  <c r="V67" i="10" s="1"/>
  <c r="N63" i="10"/>
  <c r="V63" i="10" s="1"/>
  <c r="N59" i="10"/>
  <c r="V59" i="10" s="1"/>
  <c r="N55" i="10"/>
  <c r="V55" i="10" s="1"/>
  <c r="N51" i="10"/>
  <c r="V51" i="10" s="1"/>
  <c r="N47" i="10"/>
  <c r="V47" i="10" s="1"/>
  <c r="N43" i="10"/>
  <c r="N39" i="10"/>
  <c r="V39" i="10" s="1"/>
  <c r="N35" i="10"/>
  <c r="N31" i="10"/>
  <c r="V31" i="10" s="1"/>
  <c r="N27" i="10"/>
  <c r="N23" i="10"/>
  <c r="V23" i="10" s="1"/>
  <c r="N19" i="10"/>
  <c r="V19" i="10" s="1"/>
  <c r="N15" i="10"/>
  <c r="V15" i="10" s="1"/>
  <c r="N11" i="10"/>
  <c r="N7" i="10"/>
  <c r="H112" i="10"/>
  <c r="M112" i="10"/>
  <c r="D112" i="10"/>
  <c r="F8" i="10"/>
  <c r="G8" i="10" s="1"/>
  <c r="N16" i="10"/>
  <c r="V16" i="10" s="1"/>
  <c r="N6" i="10"/>
  <c r="N96" i="10"/>
  <c r="V96" i="10" s="1"/>
  <c r="N80" i="10"/>
  <c r="N48" i="10"/>
  <c r="V48" i="10" s="1"/>
  <c r="N32" i="10"/>
  <c r="V32" i="10" s="1"/>
  <c r="N12" i="10"/>
  <c r="V12" i="10" s="1"/>
  <c r="N72" i="10"/>
  <c r="V72" i="10" s="1"/>
  <c r="N50" i="10"/>
  <c r="V50" i="10" s="1"/>
  <c r="N8" i="10"/>
  <c r="V8" i="10" s="1"/>
  <c r="F110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1" i="8"/>
  <c r="F62" i="8"/>
  <c r="F64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5" i="8"/>
  <c r="E111" i="8"/>
  <c r="D111" i="8"/>
  <c r="G111" i="8"/>
  <c r="O20" i="10" l="1"/>
  <c r="X20" i="10" s="1"/>
  <c r="O106" i="10"/>
  <c r="X106" i="10" s="1"/>
  <c r="O82" i="10"/>
  <c r="X82" i="10" s="1"/>
  <c r="O98" i="10"/>
  <c r="X98" i="10" s="1"/>
  <c r="O52" i="10"/>
  <c r="X52" i="10" s="1"/>
  <c r="O60" i="10"/>
  <c r="X60" i="10" s="1"/>
  <c r="O88" i="10"/>
  <c r="X88" i="10" s="1"/>
  <c r="O40" i="10"/>
  <c r="X40" i="10" s="1"/>
  <c r="O58" i="10"/>
  <c r="X58" i="10" s="1"/>
  <c r="O70" i="10"/>
  <c r="X70" i="10" s="1"/>
  <c r="V34" i="10"/>
  <c r="O94" i="10"/>
  <c r="X94" i="10" s="1"/>
  <c r="V54" i="10"/>
  <c r="V62" i="10"/>
  <c r="V86" i="10"/>
  <c r="O110" i="10"/>
  <c r="X110" i="10" s="1"/>
  <c r="O36" i="10"/>
  <c r="X36" i="10" s="1"/>
  <c r="V68" i="10"/>
  <c r="O90" i="10"/>
  <c r="X90" i="10" s="1"/>
  <c r="O18" i="10"/>
  <c r="X18" i="10" s="1"/>
  <c r="V24" i="10"/>
  <c r="V56" i="10"/>
  <c r="V92" i="10"/>
  <c r="V78" i="10"/>
  <c r="V10" i="10"/>
  <c r="O22" i="10"/>
  <c r="X22" i="10" s="1"/>
  <c r="V44" i="10"/>
  <c r="V84" i="10"/>
  <c r="V102" i="10"/>
  <c r="V26" i="10"/>
  <c r="V42" i="10"/>
  <c r="O28" i="10"/>
  <c r="X28" i="10" s="1"/>
  <c r="O76" i="10"/>
  <c r="X76" i="10" s="1"/>
  <c r="O74" i="10"/>
  <c r="X74" i="10" s="1"/>
  <c r="O38" i="10"/>
  <c r="X38" i="10" s="1"/>
  <c r="O30" i="10"/>
  <c r="X30" i="10" s="1"/>
  <c r="O14" i="10"/>
  <c r="X14" i="10" s="1"/>
  <c r="O46" i="10"/>
  <c r="X46" i="10" s="1"/>
  <c r="O80" i="10"/>
  <c r="X80" i="10" s="1"/>
  <c r="V80" i="10"/>
  <c r="O65" i="10"/>
  <c r="X65" i="10" s="1"/>
  <c r="V65" i="10"/>
  <c r="O100" i="10"/>
  <c r="X100" i="10" s="1"/>
  <c r="V100" i="10"/>
  <c r="O81" i="10"/>
  <c r="X81" i="10" s="1"/>
  <c r="V81" i="10"/>
  <c r="O11" i="10"/>
  <c r="X11" i="10" s="1"/>
  <c r="V11" i="10"/>
  <c r="O27" i="10"/>
  <c r="X27" i="10" s="1"/>
  <c r="V27" i="10"/>
  <c r="O43" i="10"/>
  <c r="X43" i="10" s="1"/>
  <c r="V43" i="10"/>
  <c r="O75" i="10"/>
  <c r="X75" i="10" s="1"/>
  <c r="V75" i="10"/>
  <c r="O91" i="10"/>
  <c r="X91" i="10" s="1"/>
  <c r="V91" i="10"/>
  <c r="O107" i="10"/>
  <c r="X107" i="10" s="1"/>
  <c r="V107" i="10"/>
  <c r="O6" i="10"/>
  <c r="X6" i="10" s="1"/>
  <c r="V6" i="10"/>
  <c r="O79" i="10"/>
  <c r="X79" i="10" s="1"/>
  <c r="V79" i="10"/>
  <c r="O104" i="10"/>
  <c r="X104" i="10" s="1"/>
  <c r="V104" i="10"/>
  <c r="O7" i="10"/>
  <c r="X7" i="10" s="1"/>
  <c r="V7" i="10"/>
  <c r="O49" i="10"/>
  <c r="X49" i="10" s="1"/>
  <c r="V49" i="10"/>
  <c r="O35" i="10"/>
  <c r="X35" i="10" s="1"/>
  <c r="V35" i="10"/>
  <c r="O93" i="10"/>
  <c r="X93" i="10" s="1"/>
  <c r="V93" i="10"/>
  <c r="O108" i="10"/>
  <c r="X108" i="10" s="1"/>
  <c r="V108" i="10"/>
  <c r="O12" i="10"/>
  <c r="X12" i="10" s="1"/>
  <c r="O15" i="10"/>
  <c r="X15" i="10" s="1"/>
  <c r="O23" i="10"/>
  <c r="X23" i="10" s="1"/>
  <c r="O31" i="10"/>
  <c r="X31" i="10" s="1"/>
  <c r="O39" i="10"/>
  <c r="X39" i="10" s="1"/>
  <c r="O47" i="10"/>
  <c r="X47" i="10" s="1"/>
  <c r="O55" i="10"/>
  <c r="X55" i="10" s="1"/>
  <c r="O63" i="10"/>
  <c r="X63" i="10" s="1"/>
  <c r="O87" i="10"/>
  <c r="X87" i="10" s="1"/>
  <c r="O95" i="10"/>
  <c r="X95" i="10" s="1"/>
  <c r="O103" i="10"/>
  <c r="X103" i="10" s="1"/>
  <c r="O111" i="10"/>
  <c r="X111" i="10" s="1"/>
  <c r="O13" i="10"/>
  <c r="X13" i="10" s="1"/>
  <c r="O21" i="10"/>
  <c r="X21" i="10" s="1"/>
  <c r="O45" i="10"/>
  <c r="X45" i="10" s="1"/>
  <c r="O77" i="10"/>
  <c r="X77" i="10" s="1"/>
  <c r="O109" i="10"/>
  <c r="X109" i="10" s="1"/>
  <c r="O8" i="10"/>
  <c r="X8" i="10" s="1"/>
  <c r="O32" i="10"/>
  <c r="X32" i="10" s="1"/>
  <c r="O96" i="10"/>
  <c r="X96" i="10" s="1"/>
  <c r="O9" i="10"/>
  <c r="X9" i="10" s="1"/>
  <c r="O33" i="10"/>
  <c r="X33" i="10" s="1"/>
  <c r="O57" i="10"/>
  <c r="X57" i="10" s="1"/>
  <c r="O89" i="10"/>
  <c r="X89" i="10" s="1"/>
  <c r="O97" i="10"/>
  <c r="X97" i="10" s="1"/>
  <c r="O105" i="10"/>
  <c r="X105" i="10" s="1"/>
  <c r="O50" i="10"/>
  <c r="X50" i="10" s="1"/>
  <c r="O48" i="10"/>
  <c r="X48" i="10" s="1"/>
  <c r="O16" i="10"/>
  <c r="X16" i="10" s="1"/>
  <c r="O19" i="10"/>
  <c r="X19" i="10" s="1"/>
  <c r="O51" i="10"/>
  <c r="X51" i="10" s="1"/>
  <c r="O59" i="10"/>
  <c r="X59" i="10" s="1"/>
  <c r="O67" i="10"/>
  <c r="X67" i="10" s="1"/>
  <c r="O83" i="10"/>
  <c r="X83" i="10" s="1"/>
  <c r="O99" i="10"/>
  <c r="X99" i="10" s="1"/>
  <c r="O17" i="10"/>
  <c r="X17" i="10" s="1"/>
  <c r="O25" i="10"/>
  <c r="X25" i="10" s="1"/>
  <c r="O41" i="10"/>
  <c r="X41" i="10" s="1"/>
  <c r="O72" i="10"/>
  <c r="X72" i="10" s="1"/>
  <c r="O29" i="10"/>
  <c r="X29" i="10" s="1"/>
  <c r="O37" i="10"/>
  <c r="X37" i="10" s="1"/>
  <c r="O53" i="10"/>
  <c r="X53" i="10" s="1"/>
  <c r="O69" i="10"/>
  <c r="X69" i="10" s="1"/>
  <c r="O85" i="10"/>
  <c r="X85" i="10" s="1"/>
  <c r="O101" i="10"/>
  <c r="X101" i="10" s="1"/>
  <c r="F111" i="8"/>
  <c r="N112" i="10"/>
  <c r="T112" i="10"/>
  <c r="H114" i="4"/>
  <c r="H113" i="4"/>
  <c r="G115" i="3"/>
  <c r="F115" i="3"/>
  <c r="E115" i="3"/>
  <c r="D115" i="3"/>
  <c r="D7" i="4"/>
  <c r="D113" i="4" s="1"/>
  <c r="E7" i="4"/>
  <c r="F7" i="4"/>
  <c r="E6" i="10" s="1"/>
  <c r="E113" i="4"/>
  <c r="E114" i="4"/>
  <c r="F114" i="4"/>
  <c r="G114" i="4"/>
  <c r="D114" i="4"/>
  <c r="G7" i="4"/>
  <c r="I6" i="10" s="1"/>
  <c r="E112" i="5"/>
  <c r="F112" i="5"/>
  <c r="G112" i="5"/>
  <c r="H112" i="5"/>
  <c r="D112" i="5"/>
  <c r="E111" i="5"/>
  <c r="F111" i="5"/>
  <c r="G111" i="5"/>
  <c r="H111" i="5"/>
  <c r="D111" i="5"/>
  <c r="H111" i="2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65" i="1"/>
  <c r="H67" i="1"/>
  <c r="H68" i="1"/>
  <c r="H69" i="1"/>
  <c r="H70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6" i="1"/>
  <c r="J112" i="1" l="1"/>
  <c r="E112" i="10"/>
  <c r="F6" i="10"/>
  <c r="J6" i="10"/>
  <c r="I112" i="10"/>
  <c r="G113" i="4"/>
  <c r="H112" i="1"/>
  <c r="F113" i="4"/>
  <c r="O112" i="10"/>
  <c r="D114" i="3"/>
  <c r="E114" i="3"/>
  <c r="F114" i="3"/>
  <c r="G114" i="3"/>
  <c r="V112" i="10" l="1"/>
  <c r="U112" i="10"/>
  <c r="G6" i="10"/>
  <c r="G112" i="10" s="1"/>
  <c r="F112" i="10"/>
  <c r="K6" i="10"/>
  <c r="J112" i="10"/>
  <c r="X112" i="10" l="1"/>
  <c r="K112" i="10"/>
</calcChain>
</file>

<file path=xl/sharedStrings.xml><?xml version="1.0" encoding="utf-8"?>
<sst xmlns="http://schemas.openxmlformats.org/spreadsheetml/2006/main" count="1259" uniqueCount="191">
  <si>
    <t>Gemeinde-
Nummer</t>
  </si>
  <si>
    <t>Amt</t>
  </si>
  <si>
    <t>Schlüsselzuweisungen in EUR</t>
  </si>
  <si>
    <t>Grundlage für KU im</t>
  </si>
  <si>
    <t>HHJ 2016</t>
  </si>
  <si>
    <t>HHJ 2017</t>
  </si>
  <si>
    <t>HHJ 2018</t>
  </si>
  <si>
    <t>HHJ 2019</t>
  </si>
  <si>
    <t>Stadt/Gemeinde</t>
  </si>
  <si>
    <t>2017 (50%) + 
2018 (50%)</t>
  </si>
  <si>
    <t>Veränderung 
zum Vorjahr</t>
  </si>
  <si>
    <r>
      <t>Stralsund, Hansestadt</t>
    </r>
    <r>
      <rPr>
        <vertAlign val="superscript"/>
        <sz val="10"/>
        <color theme="1"/>
        <rFont val="Trebuchet MS"/>
        <family val="2"/>
      </rPr>
      <t>1</t>
    </r>
  </si>
  <si>
    <t>Binz</t>
  </si>
  <si>
    <t>Grimmen, Stadt</t>
  </si>
  <si>
    <t>Marlow, Stadt</t>
  </si>
  <si>
    <t>Putbus, Stadt</t>
  </si>
  <si>
    <t>Sassnitz, Stadt</t>
  </si>
  <si>
    <t>Süderholz</t>
  </si>
  <si>
    <t>Zingst</t>
  </si>
  <si>
    <t>Altenpleen</t>
  </si>
  <si>
    <t>Groß Mohrdorf</t>
  </si>
  <si>
    <t>Klausdorf</t>
  </si>
  <si>
    <t>Kramerhof</t>
  </si>
  <si>
    <t>Preetz</t>
  </si>
  <si>
    <t>Prohn</t>
  </si>
  <si>
    <t>Barth, Stadt</t>
  </si>
  <si>
    <t>Divitz-Spoldershagen</t>
  </si>
  <si>
    <t>Fuhlendorf</t>
  </si>
  <si>
    <t>Karnin</t>
  </si>
  <si>
    <t>Kenz-Küstrow</t>
  </si>
  <si>
    <t>Löbnitz</t>
  </si>
  <si>
    <t>Lüdershagen</t>
  </si>
  <si>
    <t>Pruchten</t>
  </si>
  <si>
    <t>Saal</t>
  </si>
  <si>
    <t>Trinwillershagen</t>
  </si>
  <si>
    <t>Bergen auf Rügen, Stadt</t>
  </si>
  <si>
    <t>Buschvitz</t>
  </si>
  <si>
    <t>Garz/Rügen, Stadt</t>
  </si>
  <si>
    <t>Gustow</t>
  </si>
  <si>
    <t>Lietzow</t>
  </si>
  <si>
    <t>Parchtitz</t>
  </si>
  <si>
    <t>Patzig</t>
  </si>
  <si>
    <t>Poseritz</t>
  </si>
  <si>
    <t>Ralswiek</t>
  </si>
  <si>
    <t>Rappin</t>
  </si>
  <si>
    <t>Sehlen</t>
  </si>
  <si>
    <t>Ahrenshoop</t>
  </si>
  <si>
    <t>Born a. Darß</t>
  </si>
  <si>
    <t>Dierhagen</t>
  </si>
  <si>
    <t>Prerow</t>
  </si>
  <si>
    <t>Wieck a. Darß</t>
  </si>
  <si>
    <t>Wustrow</t>
  </si>
  <si>
    <t>Franzburg, Stadt</t>
  </si>
  <si>
    <t>Glewitz</t>
  </si>
  <si>
    <t>Gremersdorf-Buchholz</t>
  </si>
  <si>
    <t>Millienhagen-Oebelitz</t>
  </si>
  <si>
    <t>Papenhagen</t>
  </si>
  <si>
    <t>Richtenberg, Stadt</t>
  </si>
  <si>
    <t>Splietsdorf</t>
  </si>
  <si>
    <t>Velgast</t>
  </si>
  <si>
    <t>Weitenhagen</t>
  </si>
  <si>
    <t>Wendisch Baggendorf</t>
  </si>
  <si>
    <t>Elmenhorst</t>
  </si>
  <si>
    <t>Sundhagen</t>
  </si>
  <si>
    <t>Wittenhagen</t>
  </si>
  <si>
    <t>Baabe</t>
  </si>
  <si>
    <t>Gager</t>
  </si>
  <si>
    <t>Göhren</t>
  </si>
  <si>
    <t>Lancken-Granitz</t>
  </si>
  <si>
    <t>Middelhagen</t>
  </si>
  <si>
    <t>Sellin</t>
  </si>
  <si>
    <t>Thiessow</t>
  </si>
  <si>
    <t>Zirkow</t>
  </si>
  <si>
    <t>Mönchgut</t>
  </si>
  <si>
    <t>Groß Kordshagen</t>
  </si>
  <si>
    <t>Jakobsdorf</t>
  </si>
  <si>
    <t>Kummerow</t>
  </si>
  <si>
    <t>Lüssow</t>
  </si>
  <si>
    <t>Neu Bartelshagen</t>
  </si>
  <si>
    <t>Niepars</t>
  </si>
  <si>
    <t>Pantelitz</t>
  </si>
  <si>
    <t>Steinhagen</t>
  </si>
  <si>
    <t>Wendorf</t>
  </si>
  <si>
    <t>Zarrendorf</t>
  </si>
  <si>
    <t>Altenkirchen</t>
  </si>
  <si>
    <t>Breege</t>
  </si>
  <si>
    <t>Dranske</t>
  </si>
  <si>
    <t>Glowe</t>
  </si>
  <si>
    <t>Lohme</t>
  </si>
  <si>
    <t>Putgarten</t>
  </si>
  <si>
    <t>Sagard</t>
  </si>
  <si>
    <t>Wiek</t>
  </si>
  <si>
    <t>Bad Sülze, Stadt</t>
  </si>
  <si>
    <t>Dettmannsdorf</t>
  </si>
  <si>
    <t>Deyelsdorf</t>
  </si>
  <si>
    <t>Drechow</t>
  </si>
  <si>
    <t>Eixen</t>
  </si>
  <si>
    <t>Grammendorf</t>
  </si>
  <si>
    <t>Gransebieth</t>
  </si>
  <si>
    <t>Hugoldsdorf</t>
  </si>
  <si>
    <t>Lindholz</t>
  </si>
  <si>
    <t>Tribsees, Stadt</t>
  </si>
  <si>
    <t>Ahrenshagen-Daskow</t>
  </si>
  <si>
    <t>Ribnitz-Damgarten, Stadt</t>
  </si>
  <si>
    <t>Schlemmin</t>
  </si>
  <si>
    <t>Semlow</t>
  </si>
  <si>
    <t>Altefähr</t>
  </si>
  <si>
    <t>Dreschvitz</t>
  </si>
  <si>
    <t>Gingst</t>
  </si>
  <si>
    <t>Insel Hiddensee</t>
  </si>
  <si>
    <t>Kluis</t>
  </si>
  <si>
    <t>Neuenkirchen</t>
  </si>
  <si>
    <t>Rambin</t>
  </si>
  <si>
    <t>Samtens</t>
  </si>
  <si>
    <t>Schaprode</t>
  </si>
  <si>
    <t>Trent</t>
  </si>
  <si>
    <t>Ummanz</t>
  </si>
  <si>
    <t>Gesamt</t>
  </si>
  <si>
    <t>HHJ 2020</t>
  </si>
  <si>
    <t>Familienleistungs-ausgleich 
2015</t>
  </si>
  <si>
    <t>Familienleistungs-ausgleich 
2016</t>
  </si>
  <si>
    <t>Familienleistungs-ausgleich 
2017</t>
  </si>
  <si>
    <t>Familienleistungs-ausgleich 
2018</t>
  </si>
  <si>
    <t>Stralsund, Hansestadt</t>
  </si>
  <si>
    <t>Gesamtsumme:</t>
  </si>
  <si>
    <t>Familienleistungs-ausgleich 
2019</t>
  </si>
  <si>
    <t>Familienleistungsausgleich bis 2019</t>
  </si>
  <si>
    <t>Finanzausgleichsumlage in EUR</t>
  </si>
  <si>
    <t>Anzahl Gemeinden</t>
  </si>
  <si>
    <t>§ 16 FAG M-V a.F. - Übergemeindliche Aufgaben</t>
  </si>
  <si>
    <t>ohne Theater</t>
  </si>
  <si>
    <t>§ 24 FAG M-V n.F. - Übergangszuweisungen an kreisangehörige zentrale Ort</t>
  </si>
  <si>
    <t>(ab 2020)</t>
  </si>
  <si>
    <t>IST-Steuereinnahmen des Vorvorjahres</t>
  </si>
  <si>
    <t>Infrastrukturpauschale ab 2020</t>
  </si>
  <si>
    <t>Summe FAG 
Zuweisungen</t>
  </si>
  <si>
    <t>Summe
4 + 5</t>
  </si>
  <si>
    <t>Nettobeträge nach 
Kreisumlage</t>
  </si>
  <si>
    <t xml:space="preserve">Veränderung 
Kreisumlage </t>
  </si>
  <si>
    <t>Kreisumlage</t>
  </si>
  <si>
    <t>Veränderung KU</t>
  </si>
  <si>
    <t>Legende</t>
  </si>
  <si>
    <r>
      <t>Mönchgut</t>
    </r>
    <r>
      <rPr>
        <vertAlign val="superscript"/>
        <sz val="10"/>
        <color theme="1"/>
        <rFont val="Trebuchet MS"/>
        <family val="2"/>
      </rPr>
      <t>2</t>
    </r>
  </si>
  <si>
    <r>
      <t>Niepars</t>
    </r>
    <r>
      <rPr>
        <vertAlign val="superscript"/>
        <sz val="10"/>
        <color theme="1"/>
        <rFont val="Trebuchet MS"/>
        <family val="2"/>
      </rPr>
      <t>3</t>
    </r>
  </si>
  <si>
    <t>Absenkung bei den großen kreisangehörigen Städten gemäß § 23 Absatz 3 FAG M-F a. F. (bis 2019)</t>
  </si>
  <si>
    <t>Die Gemeinde Mönchgut hat sich aus den Gemeinden Gager, Thiessow und Middelhagen gebildet.</t>
  </si>
  <si>
    <t>Die Gemeinden Kummerow und Neu Bartelshagen haben mit der Gemeinde Niepars fusioniert.</t>
  </si>
  <si>
    <r>
      <t>Mönchgut</t>
    </r>
    <r>
      <rPr>
        <vertAlign val="superscript"/>
        <sz val="10"/>
        <color theme="1"/>
        <rFont val="Trebuchet MS"/>
        <family val="2"/>
      </rPr>
      <t>1</t>
    </r>
  </si>
  <si>
    <r>
      <t>Niepars</t>
    </r>
    <r>
      <rPr>
        <vertAlign val="superscript"/>
        <sz val="10"/>
        <color theme="1"/>
        <rFont val="Trebuchet MS"/>
        <family val="2"/>
      </rPr>
      <t>2</t>
    </r>
  </si>
  <si>
    <t>§ 15 FAG M-V a. F. - üWk bei amtsfreien Gemeinden und große kreisangehörige Städte</t>
  </si>
  <si>
    <t>(bis 2019)</t>
  </si>
  <si>
    <t xml:space="preserve">§ 22 FAG M-V n. F. - Zuweisungen für die Wahrnehmung der Aufgaben des üWk </t>
  </si>
  <si>
    <t>und der unteren staatlichen Verwaltungsbehörde</t>
  </si>
  <si>
    <t>Kreisumlagehebesatz</t>
  </si>
  <si>
    <t>HHJ 2021 O-Daten 02.10.2020</t>
  </si>
  <si>
    <t>Veränderung HHJ 2020 zu HHJ 2021</t>
  </si>
  <si>
    <t>HHJ 2021</t>
  </si>
  <si>
    <t>7 - 6</t>
  </si>
  <si>
    <t>Veränderung KU
2021 zu 2020</t>
  </si>
  <si>
    <t>Kreisumlagegrundlagen</t>
  </si>
  <si>
    <t>Summe
16 + 17</t>
  </si>
  <si>
    <t>Summe
12 + 13</t>
  </si>
  <si>
    <t>Summe
8 + 9</t>
  </si>
  <si>
    <t>55 von 101 kreisangehörigen Gemeinden erhalten 2021, gegenüber 2020, geringere FAG-Zuweisungen</t>
  </si>
  <si>
    <t>Unter Einbeziehung der IST-Steuereinnahmen des Vorvorjahres und der FAG-Zuweisungen sind 27 von 101 kreisangehörigen Gemeinden in der Finanzausstattung 2021 schlechter gestellt als 2020.</t>
  </si>
  <si>
    <t>Unter Berücksichtigung der gestiegenden Kreisumlage haben im Jahr 2021 von 101 kreisangehörigen Gemeinden 64 kreisangehörige Gemeinden geringere Nettobeträge als 2020 zur Verfügung.</t>
  </si>
  <si>
    <t>Analyse Gemeindedaten laut Orientierungsdatenerlass vom 2. Oktober 2020</t>
  </si>
  <si>
    <t>Stand: 02.10.2020</t>
  </si>
  <si>
    <t>Veränderung 
IST-Steuereinnahmen des Vorvorjahres
Sp. 16 - Sp. 12</t>
  </si>
  <si>
    <t>Veränderung 
FAG Zuweisungen
Sp. 17 - Sp. 13</t>
  </si>
  <si>
    <t>Veränderung 
Summe aus 
20 und 21</t>
  </si>
  <si>
    <t>Veränderung Nettobeträge 
nach Kreisumlage
Sp. 19 - Sp. 15</t>
  </si>
  <si>
    <t>7 von 101 Gemeinden müssen 2021 gegenüber 2020 weniger Kreisumlage zahlen</t>
  </si>
  <si>
    <t>Schlüsselzuweisungen der Gemeinden</t>
  </si>
  <si>
    <t>Zahlbetrag Finanzausgleichsumlage der Gemeinden</t>
  </si>
  <si>
    <t>Zuweisungen der Ämter</t>
  </si>
  <si>
    <t>Amt Altenpleen</t>
  </si>
  <si>
    <t>Amt Barth</t>
  </si>
  <si>
    <t>Amt Bergen auf Rügen</t>
  </si>
  <si>
    <t>Amt Darß/Fischland</t>
  </si>
  <si>
    <t>Amt Franzburg-Richtenberg</t>
  </si>
  <si>
    <t>Amt Miltzow</t>
  </si>
  <si>
    <t>Amt Mönchgut-Granitz</t>
  </si>
  <si>
    <t>Amt Niepars</t>
  </si>
  <si>
    <t>Amt Nord-Rügen</t>
  </si>
  <si>
    <t>Amt Recknitz-Trebeltal</t>
  </si>
  <si>
    <t>Amt Ribnitz-Damgarten</t>
  </si>
  <si>
    <t>Amt West-Rügen</t>
  </si>
  <si>
    <t>(ab 2020 in SZW der Gemeinden enthalten; wird nicht mehr bei der Steuerkraftmesszahl berücksichtigt)</t>
  </si>
  <si>
    <t>2020*</t>
  </si>
  <si>
    <t>*Senkung aufgrund Deckelungsbeschluss des Kreistages V-R im Jahr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</si>
</sst>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(#,##0.00\)"/>
  </numFmts>
  <fonts count="60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2"/>
      <color theme="1"/>
      <name val="Trebuchet MS"/>
      <family val="2"/>
    </font>
    <font>
      <sz val="11"/>
      <color rgb="FFFF0000"/>
      <name val="Trebuchet MS"/>
      <family val="2"/>
    </font>
    <font>
      <sz val="11"/>
      <color rgb="FF000000"/>
      <name val="Calibri"/>
      <family val="2"/>
      <charset val="1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1"/>
      <name val="Trebuchet MS"/>
      <family val="2"/>
    </font>
    <font>
      <sz val="10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theme="0"/>
      <name val="Trebuchet MS"/>
      <family val="2"/>
    </font>
    <font>
      <sz val="10"/>
      <name val="Trebuchet MS"/>
      <family val="2"/>
    </font>
    <font>
      <sz val="11"/>
      <name val="Arial"/>
      <family val="2"/>
    </font>
    <font>
      <sz val="18"/>
      <color theme="3"/>
      <name val="Cambria"/>
      <family val="2"/>
      <scheme val="major"/>
    </font>
    <font>
      <sz val="11"/>
      <color theme="1"/>
      <name val="Futura Lt BT"/>
      <family val="2"/>
    </font>
    <font>
      <vertAlign val="superscript"/>
      <sz val="10"/>
      <color theme="1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u/>
      <sz val="10"/>
      <color theme="11"/>
      <name val="Arial"/>
      <family val="2"/>
    </font>
    <font>
      <sz val="10"/>
      <color theme="1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Trebuchet MS"/>
      <family val="2"/>
    </font>
    <font>
      <u/>
      <sz val="11"/>
      <color theme="1"/>
      <name val="Trebuchet MS"/>
      <family val="2"/>
    </font>
    <font>
      <sz val="12"/>
      <color theme="1"/>
      <name val="Trebuchet MS"/>
      <family val="2"/>
    </font>
    <font>
      <vertAlign val="superscript"/>
      <sz val="12"/>
      <color theme="1"/>
      <name val="Trebuchet MS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2" borderId="0" applyNumberFormat="0" applyBorder="0" applyAlignment="0" applyProtection="0"/>
    <xf numFmtId="0" fontId="27" fillId="0" borderId="0"/>
    <xf numFmtId="0" fontId="19" fillId="8" borderId="8" applyNumberFormat="0" applyFont="0" applyAlignment="0" applyProtection="0"/>
    <xf numFmtId="0" fontId="28" fillId="0" borderId="1" applyNumberFormat="0" applyFill="0" applyAlignment="0" applyProtection="0"/>
    <xf numFmtId="0" fontId="34" fillId="5" borderId="4" applyNumberFormat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6" borderId="5" applyNumberFormat="0" applyAlignment="0" applyProtection="0"/>
    <xf numFmtId="0" fontId="29" fillId="0" borderId="2" applyNumberFormat="0" applyFill="0" applyAlignment="0" applyProtection="0"/>
    <xf numFmtId="0" fontId="19" fillId="0" borderId="0"/>
    <xf numFmtId="0" fontId="36" fillId="6" borderId="4" applyNumberFormat="0" applyAlignment="0" applyProtection="0"/>
    <xf numFmtId="0" fontId="2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9" applyNumberFormat="0" applyFill="0" applyAlignment="0" applyProtection="0"/>
    <xf numFmtId="0" fontId="38" fillId="7" borderId="7" applyNumberFormat="0" applyAlignment="0" applyProtection="0"/>
    <xf numFmtId="0" fontId="31" fillId="2" borderId="0" applyNumberFormat="0" applyBorder="0" applyAlignment="0" applyProtection="0"/>
    <xf numFmtId="0" fontId="37" fillId="0" borderId="6" applyNumberFormat="0" applyFill="0" applyAlignment="0" applyProtection="0"/>
    <xf numFmtId="0" fontId="19" fillId="18" borderId="0" applyNumberFormat="0" applyBorder="0" applyAlignment="0" applyProtection="0"/>
    <xf numFmtId="0" fontId="32" fillId="3" borderId="0" applyNumberFormat="0" applyBorder="0" applyAlignment="0" applyProtection="0"/>
    <xf numFmtId="0" fontId="19" fillId="22" borderId="0" applyNumberFormat="0" applyBorder="0" applyAlignment="0" applyProtection="0"/>
    <xf numFmtId="0" fontId="19" fillId="30" borderId="0" applyNumberFormat="0" applyBorder="0" applyAlignment="0" applyProtection="0"/>
    <xf numFmtId="0" fontId="40" fillId="16" borderId="0" applyNumberFormat="0" applyBorder="0" applyAlignment="0" applyProtection="0"/>
    <xf numFmtId="0" fontId="19" fillId="14" borderId="0" applyNumberFormat="0" applyBorder="0" applyAlignment="0" applyProtection="0"/>
    <xf numFmtId="0" fontId="40" fillId="13" borderId="0" applyNumberFormat="0" applyBorder="0" applyAlignment="0" applyProtection="0"/>
    <xf numFmtId="0" fontId="19" fillId="15" borderId="0" applyNumberFormat="0" applyBorder="0" applyAlignment="0" applyProtection="0"/>
    <xf numFmtId="0" fontId="33" fillId="4" borderId="0" applyNumberFormat="0" applyBorder="0" applyAlignment="0" applyProtection="0"/>
    <xf numFmtId="0" fontId="40" fillId="12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40" fillId="25" borderId="0" applyNumberFormat="0" applyBorder="0" applyAlignment="0" applyProtection="0"/>
    <xf numFmtId="0" fontId="19" fillId="19" borderId="0" applyNumberFormat="0" applyBorder="0" applyAlignment="0" applyProtection="0"/>
    <xf numFmtId="0" fontId="40" fillId="28" borderId="0" applyNumberFormat="0" applyBorder="0" applyAlignment="0" applyProtection="0"/>
    <xf numFmtId="0" fontId="40" fillId="9" borderId="0" applyNumberFormat="0" applyBorder="0" applyAlignment="0" applyProtection="0"/>
    <xf numFmtId="0" fontId="19" fillId="23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19" fillId="11" borderId="0" applyNumberFormat="0" applyBorder="0" applyAlignment="0" applyProtection="0"/>
    <xf numFmtId="0" fontId="40" fillId="21" borderId="0" applyNumberFormat="0" applyBorder="0" applyAlignment="0" applyProtection="0"/>
    <xf numFmtId="0" fontId="40" fillId="32" borderId="0" applyNumberFormat="0" applyBorder="0" applyAlignment="0" applyProtection="0"/>
    <xf numFmtId="0" fontId="40" fillId="29" borderId="0" applyNumberFormat="0" applyBorder="0" applyAlignment="0" applyProtection="0"/>
    <xf numFmtId="0" fontId="19" fillId="26" borderId="0" applyNumberFormat="0" applyBorder="0" applyAlignment="0" applyProtection="0"/>
    <xf numFmtId="0" fontId="19" fillId="10" borderId="0" applyNumberFormat="0" applyBorder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8" borderId="8" applyNumberFormat="0" applyFont="0" applyAlignment="0" applyProtection="0"/>
    <xf numFmtId="0" fontId="4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42" fillId="0" borderId="0"/>
    <xf numFmtId="0" fontId="42" fillId="0" borderId="0"/>
    <xf numFmtId="42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9" fillId="8" borderId="8" applyNumberFormat="0" applyFont="0" applyAlignment="0" applyProtection="0"/>
    <xf numFmtId="0" fontId="19" fillId="0" borderId="0"/>
    <xf numFmtId="0" fontId="27" fillId="0" borderId="0"/>
    <xf numFmtId="0" fontId="46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27" fillId="0" borderId="0"/>
    <xf numFmtId="0" fontId="27" fillId="0" borderId="0"/>
    <xf numFmtId="164" fontId="49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54" fillId="0" borderId="0"/>
    <xf numFmtId="0" fontId="55" fillId="0" borderId="0"/>
    <xf numFmtId="0" fontId="27" fillId="0" borderId="0"/>
    <xf numFmtId="0" fontId="50" fillId="0" borderId="0"/>
  </cellStyleXfs>
  <cellXfs count="347">
    <xf numFmtId="0" fontId="0" fillId="0" borderId="0" xfId="0"/>
    <xf numFmtId="0" fontId="26" fillId="0" borderId="13" xfId="0" applyFont="1" applyBorder="1" applyAlignment="1"/>
    <xf numFmtId="0" fontId="26" fillId="0" borderId="29" xfId="0" applyFont="1" applyFill="1" applyBorder="1" applyAlignment="1"/>
    <xf numFmtId="0" fontId="0" fillId="0" borderId="0" xfId="0"/>
    <xf numFmtId="1" fontId="26" fillId="0" borderId="21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0" fontId="26" fillId="0" borderId="16" xfId="0" applyFont="1" applyBorder="1"/>
    <xf numFmtId="4" fontId="26" fillId="0" borderId="0" xfId="0" applyNumberFormat="1" applyFont="1"/>
    <xf numFmtId="1" fontId="26" fillId="0" borderId="22" xfId="0" applyNumberFormat="1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/>
    </xf>
    <xf numFmtId="1" fontId="26" fillId="0" borderId="23" xfId="0" applyNumberFormat="1" applyFont="1" applyBorder="1" applyAlignment="1">
      <alignment horizontal="center" vertical="center"/>
    </xf>
    <xf numFmtId="0" fontId="26" fillId="0" borderId="0" xfId="0" applyFont="1" applyBorder="1"/>
    <xf numFmtId="3" fontId="41" fillId="0" borderId="30" xfId="46" applyNumberFormat="1" applyFont="1" applyBorder="1" applyAlignment="1">
      <alignment vertical="center"/>
    </xf>
    <xf numFmtId="0" fontId="26" fillId="0" borderId="18" xfId="0" applyFont="1" applyBorder="1"/>
    <xf numFmtId="4" fontId="26" fillId="0" borderId="10" xfId="0" applyNumberFormat="1" applyFont="1" applyBorder="1" applyAlignment="1">
      <alignment horizontal="right" wrapText="1"/>
    </xf>
    <xf numFmtId="0" fontId="26" fillId="0" borderId="17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wrapText="1"/>
    </xf>
    <xf numFmtId="3" fontId="41" fillId="0" borderId="26" xfId="46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4" fontId="0" fillId="0" borderId="29" xfId="0" applyNumberFormat="1" applyBorder="1"/>
    <xf numFmtId="0" fontId="26" fillId="0" borderId="34" xfId="0" applyFont="1" applyBorder="1" applyAlignment="1"/>
    <xf numFmtId="0" fontId="26" fillId="0" borderId="16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0" fontId="19" fillId="0" borderId="0" xfId="0" applyFont="1"/>
    <xf numFmtId="0" fontId="21" fillId="0" borderId="0" xfId="0" applyFont="1"/>
    <xf numFmtId="0" fontId="26" fillId="0" borderId="0" xfId="0" applyFont="1"/>
    <xf numFmtId="0" fontId="26" fillId="0" borderId="32" xfId="0" applyFont="1" applyBorder="1"/>
    <xf numFmtId="4" fontId="26" fillId="0" borderId="29" xfId="0" applyNumberFormat="1" applyFont="1" applyBorder="1"/>
    <xf numFmtId="0" fontId="26" fillId="0" borderId="33" xfId="0" applyFont="1" applyBorder="1"/>
    <xf numFmtId="0" fontId="26" fillId="0" borderId="19" xfId="0" applyFont="1" applyBorder="1"/>
    <xf numFmtId="4" fontId="26" fillId="0" borderId="13" xfId="0" applyNumberFormat="1" applyFont="1" applyBorder="1"/>
    <xf numFmtId="4" fontId="26" fillId="0" borderId="13" xfId="0" quotePrefix="1" applyNumberFormat="1" applyFont="1" applyBorder="1"/>
    <xf numFmtId="0" fontId="26" fillId="0" borderId="14" xfId="0" applyFont="1" applyBorder="1"/>
    <xf numFmtId="4" fontId="26" fillId="0" borderId="11" xfId="0" applyNumberFormat="1" applyFont="1" applyBorder="1"/>
    <xf numFmtId="0" fontId="26" fillId="0" borderId="35" xfId="0" applyFont="1" applyBorder="1"/>
    <xf numFmtId="0" fontId="26" fillId="0" borderId="36" xfId="0" applyFont="1" applyBorder="1"/>
    <xf numFmtId="4" fontId="26" fillId="0" borderId="31" xfId="0" applyNumberFormat="1" applyFont="1" applyBorder="1"/>
    <xf numFmtId="4" fontId="26" fillId="0" borderId="37" xfId="0" applyNumberFormat="1" applyFont="1" applyBorder="1"/>
    <xf numFmtId="4" fontId="26" fillId="0" borderId="42" xfId="0" applyNumberFormat="1" applyFont="1" applyBorder="1"/>
    <xf numFmtId="4" fontId="26" fillId="0" borderId="0" xfId="0" applyNumberFormat="1" applyFont="1" applyBorder="1"/>
    <xf numFmtId="0" fontId="26" fillId="0" borderId="16" xfId="0" applyFont="1" applyBorder="1" applyAlignment="1">
      <alignment horizontal="center" vertical="top" wrapText="1"/>
    </xf>
    <xf numFmtId="0" fontId="26" fillId="0" borderId="32" xfId="0" applyFont="1" applyBorder="1" applyAlignment="1">
      <alignment wrapText="1"/>
    </xf>
    <xf numFmtId="0" fontId="26" fillId="0" borderId="25" xfId="0" applyFont="1" applyBorder="1" applyAlignment="1"/>
    <xf numFmtId="4" fontId="26" fillId="0" borderId="17" xfId="0" applyNumberFormat="1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29" xfId="0" applyFont="1" applyBorder="1" applyAlignment="1"/>
    <xf numFmtId="0" fontId="26" fillId="0" borderId="19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19" fillId="0" borderId="0" xfId="0" applyFont="1"/>
    <xf numFmtId="0" fontId="21" fillId="0" borderId="0" xfId="0" applyFont="1"/>
    <xf numFmtId="0" fontId="19" fillId="0" borderId="10" xfId="0" applyFont="1" applyBorder="1"/>
    <xf numFmtId="3" fontId="26" fillId="0" borderId="12" xfId="0" applyNumberFormat="1" applyFont="1" applyBorder="1"/>
    <xf numFmtId="0" fontId="26" fillId="0" borderId="0" xfId="0" applyFont="1"/>
    <xf numFmtId="0" fontId="19" fillId="0" borderId="0" xfId="0" applyFont="1" applyAlignment="1"/>
    <xf numFmtId="0" fontId="26" fillId="0" borderId="28" xfId="0" applyFont="1" applyBorder="1" applyAlignment="1">
      <alignment horizontal="center" vertical="center" wrapText="1"/>
    </xf>
    <xf numFmtId="4" fontId="26" fillId="0" borderId="10" xfId="0" applyNumberFormat="1" applyFont="1" applyBorder="1"/>
    <xf numFmtId="1" fontId="26" fillId="0" borderId="16" xfId="0" applyNumberFormat="1" applyFont="1" applyBorder="1" applyAlignment="1">
      <alignment horizontal="center" vertical="center"/>
    </xf>
    <xf numFmtId="4" fontId="26" fillId="0" borderId="32" xfId="0" applyNumberFormat="1" applyFont="1" applyBorder="1"/>
    <xf numFmtId="4" fontId="26" fillId="0" borderId="12" xfId="0" applyNumberFormat="1" applyFont="1" applyBorder="1"/>
    <xf numFmtId="4" fontId="26" fillId="0" borderId="33" xfId="0" applyNumberFormat="1" applyFont="1" applyBorder="1"/>
    <xf numFmtId="4" fontId="26" fillId="0" borderId="19" xfId="0" applyNumberFormat="1" applyFont="1" applyBorder="1"/>
    <xf numFmtId="4" fontId="26" fillId="0" borderId="24" xfId="0" applyNumberFormat="1" applyFont="1" applyBorder="1"/>
    <xf numFmtId="4" fontId="26" fillId="0" borderId="16" xfId="0" applyNumberFormat="1" applyFont="1" applyBorder="1"/>
    <xf numFmtId="0" fontId="26" fillId="0" borderId="0" xfId="0" applyFont="1" applyAlignment="1">
      <alignment wrapText="1"/>
    </xf>
    <xf numFmtId="4" fontId="26" fillId="0" borderId="14" xfId="0" applyNumberFormat="1" applyFont="1" applyBorder="1"/>
    <xf numFmtId="3" fontId="26" fillId="0" borderId="30" xfId="0" applyNumberFormat="1" applyFont="1" applyFill="1" applyBorder="1"/>
    <xf numFmtId="1" fontId="26" fillId="0" borderId="30" xfId="0" applyNumberFormat="1" applyFont="1" applyBorder="1" applyAlignment="1">
      <alignment vertical="center" wrapText="1"/>
    </xf>
    <xf numFmtId="4" fontId="0" fillId="0" borderId="10" xfId="0" applyNumberFormat="1" applyBorder="1"/>
    <xf numFmtId="4" fontId="26" fillId="0" borderId="38" xfId="0" applyNumberFormat="1" applyFont="1" applyBorder="1"/>
    <xf numFmtId="3" fontId="41" fillId="0" borderId="18" xfId="46" applyNumberFormat="1" applyFont="1" applyBorder="1" applyAlignment="1">
      <alignment horizontal="center" vertical="center"/>
    </xf>
    <xf numFmtId="1" fontId="26" fillId="0" borderId="32" xfId="0" applyNumberFormat="1" applyFont="1" applyBorder="1"/>
    <xf numFmtId="3" fontId="26" fillId="0" borderId="33" xfId="0" applyNumberFormat="1" applyFont="1" applyBorder="1"/>
    <xf numFmtId="1" fontId="26" fillId="0" borderId="19" xfId="0" applyNumberFormat="1" applyFont="1" applyBorder="1"/>
    <xf numFmtId="3" fontId="26" fillId="0" borderId="14" xfId="0" applyNumberFormat="1" applyFont="1" applyBorder="1"/>
    <xf numFmtId="4" fontId="26" fillId="0" borderId="45" xfId="0" applyNumberFormat="1" applyFont="1" applyBorder="1"/>
    <xf numFmtId="4" fontId="26" fillId="0" borderId="44" xfId="0" applyNumberFormat="1" applyFont="1" applyBorder="1"/>
    <xf numFmtId="0" fontId="26" fillId="0" borderId="30" xfId="0" applyFont="1" applyBorder="1"/>
    <xf numFmtId="4" fontId="26" fillId="0" borderId="17" xfId="0" applyNumberFormat="1" applyFont="1" applyBorder="1"/>
    <xf numFmtId="4" fontId="26" fillId="0" borderId="28" xfId="0" applyNumberFormat="1" applyFont="1" applyBorder="1"/>
    <xf numFmtId="0" fontId="26" fillId="0" borderId="34" xfId="0" applyFont="1" applyBorder="1"/>
    <xf numFmtId="1" fontId="26" fillId="0" borderId="47" xfId="0" applyNumberFormat="1" applyFont="1" applyBorder="1" applyAlignment="1">
      <alignment horizontal="center" vertical="center" wrapText="1"/>
    </xf>
    <xf numFmtId="0" fontId="26" fillId="0" borderId="10" xfId="0" applyFont="1" applyBorder="1"/>
    <xf numFmtId="3" fontId="26" fillId="0" borderId="10" xfId="0" applyNumberFormat="1" applyFont="1" applyBorder="1"/>
    <xf numFmtId="3" fontId="0" fillId="0" borderId="10" xfId="0" applyNumberFormat="1" applyBorder="1"/>
    <xf numFmtId="3" fontId="26" fillId="0" borderId="24" xfId="0" applyNumberFormat="1" applyFont="1" applyBorder="1"/>
    <xf numFmtId="3" fontId="26" fillId="0" borderId="42" xfId="0" applyNumberFormat="1" applyFont="1" applyBorder="1"/>
    <xf numFmtId="3" fontId="26" fillId="0" borderId="17" xfId="0" applyNumberFormat="1" applyFont="1" applyBorder="1"/>
    <xf numFmtId="3" fontId="26" fillId="0" borderId="18" xfId="0" applyNumberFormat="1" applyFont="1" applyBorder="1"/>
    <xf numFmtId="0" fontId="56" fillId="0" borderId="0" xfId="0" applyFont="1"/>
    <xf numFmtId="0" fontId="26" fillId="0" borderId="26" xfId="0" applyFont="1" applyBorder="1"/>
    <xf numFmtId="1" fontId="26" fillId="0" borderId="48" xfId="0" applyNumberFormat="1" applyFont="1" applyBorder="1" applyAlignment="1">
      <alignment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3" fontId="41" fillId="0" borderId="25" xfId="46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wrapText="1"/>
    </xf>
    <xf numFmtId="1" fontId="26" fillId="0" borderId="17" xfId="0" applyNumberFormat="1" applyFont="1" applyBorder="1" applyAlignment="1">
      <alignment horizontal="center" vertical="center" wrapText="1"/>
    </xf>
    <xf numFmtId="3" fontId="41" fillId="0" borderId="17" xfId="46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1" fontId="26" fillId="0" borderId="18" xfId="0" applyNumberFormat="1" applyFont="1" applyBorder="1" applyAlignment="1">
      <alignment horizontal="center" vertical="center" wrapText="1"/>
    </xf>
    <xf numFmtId="3" fontId="41" fillId="0" borderId="38" xfId="46" applyNumberFormat="1" applyFont="1" applyBorder="1" applyAlignment="1">
      <alignment horizontal="center" vertical="center"/>
    </xf>
    <xf numFmtId="0" fontId="19" fillId="0" borderId="48" xfId="0" applyFont="1" applyBorder="1"/>
    <xf numFmtId="0" fontId="26" fillId="0" borderId="49" xfId="0" applyFont="1" applyBorder="1" applyAlignment="1">
      <alignment wrapText="1"/>
    </xf>
    <xf numFmtId="0" fontId="26" fillId="0" borderId="30" xfId="0" applyFont="1" applyBorder="1" applyAlignment="1">
      <alignment horizontal="center" wrapText="1"/>
    </xf>
    <xf numFmtId="0" fontId="26" fillId="0" borderId="50" xfId="0" applyFont="1" applyBorder="1"/>
    <xf numFmtId="3" fontId="26" fillId="0" borderId="32" xfId="0" applyNumberFormat="1" applyFont="1" applyBorder="1"/>
    <xf numFmtId="1" fontId="26" fillId="0" borderId="20" xfId="0" applyNumberFormat="1" applyFont="1" applyBorder="1"/>
    <xf numFmtId="3" fontId="26" fillId="0" borderId="22" xfId="0" applyNumberFormat="1" applyFont="1" applyBorder="1"/>
    <xf numFmtId="4" fontId="26" fillId="0" borderId="20" xfId="0" applyNumberFormat="1" applyFont="1" applyBorder="1"/>
    <xf numFmtId="4" fontId="26" fillId="0" borderId="21" xfId="0" applyNumberFormat="1" applyFont="1" applyBorder="1"/>
    <xf numFmtId="3" fontId="26" fillId="0" borderId="16" xfId="0" applyNumberFormat="1" applyFont="1" applyBorder="1"/>
    <xf numFmtId="3" fontId="26" fillId="0" borderId="38" xfId="0" applyNumberFormat="1" applyFont="1" applyBorder="1"/>
    <xf numFmtId="3" fontId="26" fillId="0" borderId="25" xfId="0" applyNumberFormat="1" applyFont="1" applyBorder="1"/>
    <xf numFmtId="3" fontId="26" fillId="0" borderId="31" xfId="0" applyNumberFormat="1" applyFont="1" applyBorder="1"/>
    <xf numFmtId="0" fontId="26" fillId="0" borderId="48" xfId="0" applyFont="1" applyBorder="1"/>
    <xf numFmtId="1" fontId="26" fillId="0" borderId="38" xfId="0" applyNumberFormat="1" applyFont="1" applyBorder="1" applyAlignment="1">
      <alignment horizontal="center" vertical="center" wrapText="1"/>
    </xf>
    <xf numFmtId="4" fontId="26" fillId="0" borderId="39" xfId="0" applyNumberFormat="1" applyFont="1" applyBorder="1"/>
    <xf numFmtId="10" fontId="26" fillId="0" borderId="0" xfId="0" applyNumberFormat="1" applyFont="1"/>
    <xf numFmtId="4" fontId="26" fillId="0" borderId="14" xfId="0" applyNumberFormat="1" applyFont="1" applyFill="1" applyBorder="1"/>
    <xf numFmtId="1" fontId="26" fillId="0" borderId="28" xfId="0" applyNumberFormat="1" applyFont="1" applyBorder="1" applyAlignment="1">
      <alignment horizontal="center" vertical="center" wrapText="1"/>
    </xf>
    <xf numFmtId="3" fontId="26" fillId="34" borderId="12" xfId="0" applyNumberFormat="1" applyFont="1" applyFill="1" applyBorder="1"/>
    <xf numFmtId="3" fontId="26" fillId="36" borderId="12" xfId="0" applyNumberFormat="1" applyFont="1" applyFill="1" applyBorder="1"/>
    <xf numFmtId="0" fontId="26" fillId="37" borderId="50" xfId="0" applyFont="1" applyFill="1" applyBorder="1"/>
    <xf numFmtId="0" fontId="26" fillId="37" borderId="19" xfId="0" applyFont="1" applyFill="1" applyBorder="1"/>
    <xf numFmtId="0" fontId="26" fillId="38" borderId="50" xfId="0" applyFont="1" applyFill="1" applyBorder="1"/>
    <xf numFmtId="0" fontId="26" fillId="38" borderId="19" xfId="0" applyFont="1" applyFill="1" applyBorder="1"/>
    <xf numFmtId="0" fontId="26" fillId="39" borderId="50" xfId="0" applyFont="1" applyFill="1" applyBorder="1"/>
    <xf numFmtId="0" fontId="26" fillId="39" borderId="19" xfId="0" applyFont="1" applyFill="1" applyBorder="1"/>
    <xf numFmtId="0" fontId="26" fillId="40" borderId="50" xfId="0" applyFont="1" applyFill="1" applyBorder="1"/>
    <xf numFmtId="0" fontId="26" fillId="40" borderId="19" xfId="0" applyFont="1" applyFill="1" applyBorder="1"/>
    <xf numFmtId="0" fontId="26" fillId="0" borderId="30" xfId="0" applyFont="1" applyBorder="1" applyAlignment="1">
      <alignment wrapText="1"/>
    </xf>
    <xf numFmtId="0" fontId="19" fillId="0" borderId="30" xfId="0" applyFont="1" applyBorder="1"/>
    <xf numFmtId="0" fontId="26" fillId="39" borderId="0" xfId="0" applyFont="1" applyFill="1"/>
    <xf numFmtId="0" fontId="26" fillId="40" borderId="0" xfId="0" applyFont="1" applyFill="1"/>
    <xf numFmtId="0" fontId="26" fillId="38" borderId="0" xfId="0" applyFont="1" applyFill="1"/>
    <xf numFmtId="0" fontId="26" fillId="37" borderId="0" xfId="0" applyFont="1" applyFill="1"/>
    <xf numFmtId="0" fontId="57" fillId="0" borderId="0" xfId="0" applyFont="1"/>
    <xf numFmtId="0" fontId="58" fillId="0" borderId="0" xfId="0" applyFont="1"/>
    <xf numFmtId="0" fontId="59" fillId="0" borderId="10" xfId="0" applyFont="1" applyBorder="1"/>
    <xf numFmtId="0" fontId="59" fillId="37" borderId="10" xfId="0" applyFont="1" applyFill="1" applyBorder="1"/>
    <xf numFmtId="0" fontId="59" fillId="40" borderId="10" xfId="0" applyFont="1" applyFill="1" applyBorder="1"/>
    <xf numFmtId="0" fontId="19" fillId="36" borderId="10" xfId="0" applyFont="1" applyFill="1" applyBorder="1"/>
    <xf numFmtId="0" fontId="19" fillId="34" borderId="10" xfId="0" applyFont="1" applyFill="1" applyBorder="1"/>
    <xf numFmtId="0" fontId="19" fillId="33" borderId="10" xfId="0" applyFont="1" applyFill="1" applyBorder="1"/>
    <xf numFmtId="4" fontId="26" fillId="0" borderId="11" xfId="0" applyNumberFormat="1" applyFont="1" applyFill="1" applyBorder="1"/>
    <xf numFmtId="4" fontId="26" fillId="0" borderId="10" xfId="0" applyNumberFormat="1" applyFont="1" applyFill="1" applyBorder="1"/>
    <xf numFmtId="4" fontId="26" fillId="0" borderId="12" xfId="0" applyNumberFormat="1" applyFont="1" applyFill="1" applyBorder="1"/>
    <xf numFmtId="4" fontId="26" fillId="0" borderId="13" xfId="0" applyNumberFormat="1" applyFont="1" applyFill="1" applyBorder="1"/>
    <xf numFmtId="4" fontId="26" fillId="0" borderId="0" xfId="0" applyNumberFormat="1" applyFont="1" applyFill="1" applyBorder="1"/>
    <xf numFmtId="4" fontId="26" fillId="0" borderId="11" xfId="0" quotePrefix="1" applyNumberFormat="1" applyFont="1" applyFill="1" applyBorder="1" applyAlignment="1">
      <alignment horizontal="right"/>
    </xf>
    <xf numFmtId="4" fontId="26" fillId="0" borderId="10" xfId="0" quotePrefix="1" applyNumberFormat="1" applyFont="1" applyFill="1" applyBorder="1" applyAlignment="1">
      <alignment horizontal="right"/>
    </xf>
    <xf numFmtId="0" fontId="26" fillId="0" borderId="56" xfId="0" applyFont="1" applyBorder="1"/>
    <xf numFmtId="0" fontId="26" fillId="0" borderId="60" xfId="0" applyFont="1" applyBorder="1"/>
    <xf numFmtId="0" fontId="26" fillId="38" borderId="60" xfId="0" applyFont="1" applyFill="1" applyBorder="1"/>
    <xf numFmtId="0" fontId="26" fillId="38" borderId="14" xfId="0" applyFont="1" applyFill="1" applyBorder="1"/>
    <xf numFmtId="0" fontId="26" fillId="37" borderId="60" xfId="0" applyFont="1" applyFill="1" applyBorder="1"/>
    <xf numFmtId="0" fontId="26" fillId="37" borderId="14" xfId="0" applyFont="1" applyFill="1" applyBorder="1"/>
    <xf numFmtId="0" fontId="26" fillId="39" borderId="60" xfId="0" applyFont="1" applyFill="1" applyBorder="1"/>
    <xf numFmtId="0" fontId="26" fillId="39" borderId="14" xfId="0" applyFont="1" applyFill="1" applyBorder="1"/>
    <xf numFmtId="0" fontId="26" fillId="40" borderId="60" xfId="0" applyFont="1" applyFill="1" applyBorder="1"/>
    <xf numFmtId="0" fontId="26" fillId="40" borderId="14" xfId="0" applyFont="1" applyFill="1" applyBorder="1"/>
    <xf numFmtId="0" fontId="26" fillId="38" borderId="19" xfId="0" applyFont="1" applyFill="1" applyBorder="1" applyAlignment="1">
      <alignment wrapText="1"/>
    </xf>
    <xf numFmtId="0" fontId="26" fillId="37" borderId="19" xfId="0" applyFont="1" applyFill="1" applyBorder="1" applyAlignment="1">
      <alignment wrapText="1"/>
    </xf>
    <xf numFmtId="0" fontId="26" fillId="39" borderId="19" xfId="0" applyFont="1" applyFill="1" applyBorder="1" applyAlignment="1">
      <alignment wrapText="1"/>
    </xf>
    <xf numFmtId="0" fontId="26" fillId="40" borderId="19" xfId="0" applyFont="1" applyFill="1" applyBorder="1" applyAlignment="1">
      <alignment wrapText="1"/>
    </xf>
    <xf numFmtId="0" fontId="26" fillId="0" borderId="48" xfId="0" applyFont="1" applyBorder="1" applyAlignment="1">
      <alignment wrapText="1"/>
    </xf>
    <xf numFmtId="0" fontId="26" fillId="0" borderId="50" xfId="0" applyFont="1" applyBorder="1" applyAlignment="1">
      <alignment wrapText="1"/>
    </xf>
    <xf numFmtId="0" fontId="26" fillId="38" borderId="50" xfId="0" applyFont="1" applyFill="1" applyBorder="1" applyAlignment="1">
      <alignment wrapText="1"/>
    </xf>
    <xf numFmtId="0" fontId="26" fillId="37" borderId="50" xfId="0" applyFont="1" applyFill="1" applyBorder="1" applyAlignment="1">
      <alignment wrapText="1"/>
    </xf>
    <xf numFmtId="0" fontId="26" fillId="39" borderId="50" xfId="0" applyFont="1" applyFill="1" applyBorder="1" applyAlignment="1">
      <alignment wrapText="1"/>
    </xf>
    <xf numFmtId="0" fontId="26" fillId="40" borderId="50" xfId="0" applyFont="1" applyFill="1" applyBorder="1" applyAlignment="1">
      <alignment wrapText="1"/>
    </xf>
    <xf numFmtId="0" fontId="26" fillId="0" borderId="60" xfId="0" applyFont="1" applyBorder="1" applyAlignment="1">
      <alignment wrapText="1"/>
    </xf>
    <xf numFmtId="0" fontId="26" fillId="40" borderId="60" xfId="0" applyFont="1" applyFill="1" applyBorder="1" applyAlignment="1">
      <alignment wrapText="1"/>
    </xf>
    <xf numFmtId="0" fontId="26" fillId="40" borderId="13" xfId="0" applyFont="1" applyFill="1" applyBorder="1" applyAlignment="1"/>
    <xf numFmtId="0" fontId="26" fillId="39" borderId="60" xfId="0" applyFont="1" applyFill="1" applyBorder="1" applyAlignment="1">
      <alignment wrapText="1"/>
    </xf>
    <xf numFmtId="0" fontId="26" fillId="39" borderId="13" xfId="0" applyFont="1" applyFill="1" applyBorder="1" applyAlignment="1"/>
    <xf numFmtId="0" fontId="26" fillId="38" borderId="60" xfId="0" applyFont="1" applyFill="1" applyBorder="1" applyAlignment="1">
      <alignment wrapText="1"/>
    </xf>
    <xf numFmtId="0" fontId="26" fillId="38" borderId="13" xfId="0" applyFont="1" applyFill="1" applyBorder="1" applyAlignment="1"/>
    <xf numFmtId="0" fontId="26" fillId="37" borderId="60" xfId="0" applyFont="1" applyFill="1" applyBorder="1" applyAlignment="1">
      <alignment wrapText="1"/>
    </xf>
    <xf numFmtId="0" fontId="26" fillId="37" borderId="13" xfId="0" applyFont="1" applyFill="1" applyBorder="1" applyAlignment="1"/>
    <xf numFmtId="4" fontId="0" fillId="0" borderId="0" xfId="0" applyNumberFormat="1" applyBorder="1"/>
    <xf numFmtId="4" fontId="26" fillId="0" borderId="19" xfId="0" applyNumberFormat="1" applyFont="1" applyFill="1" applyBorder="1"/>
    <xf numFmtId="0" fontId="26" fillId="0" borderId="10" xfId="0" applyFont="1" applyFill="1" applyBorder="1"/>
    <xf numFmtId="1" fontId="26" fillId="38" borderId="19" xfId="0" applyNumberFormat="1" applyFont="1" applyFill="1" applyBorder="1"/>
    <xf numFmtId="3" fontId="26" fillId="38" borderId="14" xfId="0" applyNumberFormat="1" applyFont="1" applyFill="1" applyBorder="1"/>
    <xf numFmtId="1" fontId="26" fillId="37" borderId="19" xfId="0" applyNumberFormat="1" applyFont="1" applyFill="1" applyBorder="1"/>
    <xf numFmtId="3" fontId="26" fillId="37" borderId="14" xfId="0" applyNumberFormat="1" applyFont="1" applyFill="1" applyBorder="1"/>
    <xf numFmtId="1" fontId="26" fillId="39" borderId="19" xfId="0" applyNumberFormat="1" applyFont="1" applyFill="1" applyBorder="1"/>
    <xf numFmtId="3" fontId="26" fillId="39" borderId="14" xfId="0" applyNumberFormat="1" applyFont="1" applyFill="1" applyBorder="1"/>
    <xf numFmtId="1" fontId="26" fillId="40" borderId="19" xfId="0" applyNumberFormat="1" applyFont="1" applyFill="1" applyBorder="1"/>
    <xf numFmtId="3" fontId="26" fillId="40" borderId="14" xfId="0" applyNumberFormat="1" applyFont="1" applyFill="1" applyBorder="1"/>
    <xf numFmtId="0" fontId="26" fillId="0" borderId="62" xfId="0" applyFont="1" applyBorder="1"/>
    <xf numFmtId="0" fontId="26" fillId="0" borderId="61" xfId="0" applyFont="1" applyBorder="1"/>
    <xf numFmtId="0" fontId="26" fillId="0" borderId="20" xfId="0" applyFont="1" applyBorder="1"/>
    <xf numFmtId="1" fontId="26" fillId="0" borderId="28" xfId="0" quotePrefix="1" applyNumberFormat="1" applyFont="1" applyBorder="1" applyAlignment="1">
      <alignment horizontal="center" vertical="center" wrapText="1"/>
    </xf>
    <xf numFmtId="1" fontId="26" fillId="0" borderId="54" xfId="0" applyNumberFormat="1" applyFont="1" applyBorder="1" applyAlignment="1">
      <alignment vertical="center" wrapText="1"/>
    </xf>
    <xf numFmtId="10" fontId="26" fillId="0" borderId="17" xfId="0" applyNumberFormat="1" applyFont="1" applyBorder="1" applyAlignment="1">
      <alignment horizontal="center" vertical="center"/>
    </xf>
    <xf numFmtId="10" fontId="26" fillId="0" borderId="28" xfId="0" applyNumberFormat="1" applyFont="1" applyBorder="1" applyAlignment="1">
      <alignment horizontal="center" vertical="center"/>
    </xf>
    <xf numFmtId="10" fontId="26" fillId="0" borderId="30" xfId="0" applyNumberFormat="1" applyFont="1" applyBorder="1" applyAlignment="1">
      <alignment horizontal="center" vertical="center"/>
    </xf>
    <xf numFmtId="3" fontId="41" fillId="0" borderId="16" xfId="46" applyNumberFormat="1" applyFont="1" applyBorder="1" applyAlignment="1">
      <alignment horizontal="center" vertical="center"/>
    </xf>
    <xf numFmtId="4" fontId="0" fillId="0" borderId="0" xfId="0" applyNumberFormat="1"/>
    <xf numFmtId="0" fontId="26" fillId="0" borderId="12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52" xfId="0" applyFont="1" applyBorder="1" applyAlignment="1">
      <alignment wrapText="1"/>
    </xf>
    <xf numFmtId="3" fontId="26" fillId="0" borderId="66" xfId="0" applyNumberFormat="1" applyFont="1" applyBorder="1" applyAlignment="1">
      <alignment wrapText="1"/>
    </xf>
    <xf numFmtId="3" fontId="26" fillId="0" borderId="39" xfId="0" applyNumberFormat="1" applyFont="1" applyBorder="1" applyAlignment="1">
      <alignment wrapText="1"/>
    </xf>
    <xf numFmtId="3" fontId="26" fillId="0" borderId="67" xfId="0" applyNumberFormat="1" applyFont="1" applyBorder="1" applyAlignment="1">
      <alignment wrapText="1"/>
    </xf>
    <xf numFmtId="3" fontId="26" fillId="0" borderId="28" xfId="0" applyNumberFormat="1" applyFont="1" applyBorder="1" applyAlignment="1">
      <alignment wrapText="1"/>
    </xf>
    <xf numFmtId="0" fontId="26" fillId="0" borderId="28" xfId="0" applyFont="1" applyBorder="1" applyAlignment="1">
      <alignment horizontal="center" vertical="top" wrapText="1"/>
    </xf>
    <xf numFmtId="4" fontId="0" fillId="0" borderId="39" xfId="0" applyNumberFormat="1" applyBorder="1"/>
    <xf numFmtId="4" fontId="26" fillId="0" borderId="67" xfId="0" applyNumberFormat="1" applyFont="1" applyBorder="1"/>
    <xf numFmtId="0" fontId="26" fillId="0" borderId="38" xfId="0" applyFont="1" applyBorder="1" applyAlignment="1">
      <alignment horizontal="center" vertical="top" wrapText="1"/>
    </xf>
    <xf numFmtId="4" fontId="26" fillId="0" borderId="66" xfId="0" applyNumberFormat="1" applyFont="1" applyBorder="1"/>
    <xf numFmtId="4" fontId="26" fillId="0" borderId="70" xfId="0" applyNumberFormat="1" applyFont="1" applyBorder="1"/>
    <xf numFmtId="4" fontId="26" fillId="0" borderId="23" xfId="0" applyNumberFormat="1" applyFont="1" applyBorder="1"/>
    <xf numFmtId="0" fontId="26" fillId="0" borderId="22" xfId="0" applyFont="1" applyBorder="1"/>
    <xf numFmtId="0" fontId="26" fillId="0" borderId="63" xfId="0" applyFont="1" applyBorder="1"/>
    <xf numFmtId="3" fontId="41" fillId="0" borderId="28" xfId="46" applyNumberFormat="1" applyFont="1" applyBorder="1" applyAlignment="1">
      <alignment vertical="center"/>
    </xf>
    <xf numFmtId="1" fontId="26" fillId="0" borderId="16" xfId="0" applyNumberFormat="1" applyFont="1" applyBorder="1" applyAlignment="1">
      <alignment vertical="center" wrapText="1"/>
    </xf>
    <xf numFmtId="4" fontId="26" fillId="0" borderId="35" xfId="0" applyNumberFormat="1" applyFont="1" applyBorder="1"/>
    <xf numFmtId="3" fontId="41" fillId="0" borderId="69" xfId="46" applyNumberFormat="1" applyFont="1" applyBorder="1" applyAlignment="1">
      <alignment vertical="center"/>
    </xf>
    <xf numFmtId="0" fontId="26" fillId="0" borderId="28" xfId="0" applyFont="1" applyBorder="1"/>
    <xf numFmtId="4" fontId="26" fillId="0" borderId="18" xfId="0" applyNumberFormat="1" applyFont="1" applyFill="1" applyBorder="1"/>
    <xf numFmtId="3" fontId="19" fillId="0" borderId="0" xfId="0" applyNumberFormat="1" applyFont="1"/>
    <xf numFmtId="3" fontId="26" fillId="41" borderId="33" xfId="0" applyNumberFormat="1" applyFont="1" applyFill="1" applyBorder="1"/>
    <xf numFmtId="3" fontId="26" fillId="35" borderId="32" xfId="0" applyNumberFormat="1" applyFont="1" applyFill="1" applyBorder="1"/>
    <xf numFmtId="4" fontId="26" fillId="0" borderId="29" xfId="0" applyNumberFormat="1" applyFont="1" applyFill="1" applyBorder="1"/>
    <xf numFmtId="4" fontId="26" fillId="0" borderId="71" xfId="0" applyNumberFormat="1" applyFont="1" applyFill="1" applyBorder="1"/>
    <xf numFmtId="4" fontId="26" fillId="0" borderId="71" xfId="0" applyNumberFormat="1" applyFont="1" applyBorder="1"/>
    <xf numFmtId="4" fontId="0" fillId="0" borderId="65" xfId="0" applyNumberFormat="1" applyBorder="1"/>
    <xf numFmtId="4" fontId="26" fillId="0" borderId="72" xfId="0" quotePrefix="1" applyNumberFormat="1" applyFont="1" applyBorder="1"/>
    <xf numFmtId="4" fontId="26" fillId="0" borderId="72" xfId="0" applyNumberFormat="1" applyFont="1" applyBorder="1"/>
    <xf numFmtId="4" fontId="0" fillId="0" borderId="11" xfId="0" applyNumberFormat="1" applyBorder="1"/>
    <xf numFmtId="4" fontId="26" fillId="0" borderId="72" xfId="0" applyNumberFormat="1" applyFont="1" applyFill="1" applyBorder="1"/>
    <xf numFmtId="1" fontId="26" fillId="0" borderId="38" xfId="0" applyNumberFormat="1" applyFont="1" applyBorder="1" applyAlignment="1">
      <alignment horizontal="center" vertical="center" wrapText="1"/>
    </xf>
    <xf numFmtId="0" fontId="26" fillId="0" borderId="50" xfId="0" applyFont="1" applyFill="1" applyBorder="1"/>
    <xf numFmtId="0" fontId="26" fillId="0" borderId="19" xfId="0" applyFont="1" applyFill="1" applyBorder="1"/>
    <xf numFmtId="3" fontId="26" fillId="0" borderId="32" xfId="0" applyNumberFormat="1" applyFont="1" applyFill="1" applyBorder="1"/>
    <xf numFmtId="3" fontId="26" fillId="0" borderId="12" xfId="0" applyNumberFormat="1" applyFont="1" applyFill="1" applyBorder="1"/>
    <xf numFmtId="3" fontId="26" fillId="0" borderId="33" xfId="0" applyNumberFormat="1" applyFont="1" applyFill="1" applyBorder="1"/>
    <xf numFmtId="3" fontId="26" fillId="0" borderId="31" xfId="0" applyNumberFormat="1" applyFont="1" applyFill="1" applyBorder="1"/>
    <xf numFmtId="3" fontId="26" fillId="42" borderId="12" xfId="0" applyNumberFormat="1" applyFont="1" applyFill="1" applyBorder="1"/>
    <xf numFmtId="0" fontId="19" fillId="42" borderId="10" xfId="0" applyFont="1" applyFill="1" applyBorder="1"/>
    <xf numFmtId="3" fontId="26" fillId="0" borderId="19" xfId="0" applyNumberFormat="1" applyFont="1" applyBorder="1"/>
    <xf numFmtId="0" fontId="0" fillId="0" borderId="19" xfId="0" applyBorder="1"/>
    <xf numFmtId="0" fontId="0" fillId="0" borderId="0" xfId="0" applyBorder="1"/>
    <xf numFmtId="3" fontId="26" fillId="0" borderId="35" xfId="0" applyNumberFormat="1" applyFont="1" applyBorder="1"/>
    <xf numFmtId="3" fontId="26" fillId="0" borderId="73" xfId="0" applyNumberFormat="1" applyFont="1" applyBorder="1"/>
    <xf numFmtId="0" fontId="26" fillId="0" borderId="51" xfId="0" applyFont="1" applyBorder="1" applyAlignment="1">
      <alignment horizontal="center"/>
    </xf>
    <xf numFmtId="1" fontId="26" fillId="0" borderId="20" xfId="0" applyNumberFormat="1" applyFont="1" applyBorder="1" applyAlignment="1">
      <alignment horizontal="center" vertical="center" wrapText="1"/>
    </xf>
    <xf numFmtId="3" fontId="41" fillId="0" borderId="48" xfId="46" applyNumberFormat="1" applyFont="1" applyBorder="1" applyAlignment="1">
      <alignment vertical="center"/>
    </xf>
    <xf numFmtId="0" fontId="26" fillId="0" borderId="14" xfId="0" applyFont="1" applyFill="1" applyBorder="1"/>
    <xf numFmtId="0" fontId="26" fillId="0" borderId="3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4" fontId="26" fillId="0" borderId="11" xfId="0" applyNumberFormat="1" applyFont="1" applyBorder="1" applyAlignment="1">
      <alignment horizontal="right" wrapText="1"/>
    </xf>
    <xf numFmtId="4" fontId="26" fillId="0" borderId="11" xfId="0" applyNumberFormat="1" applyFont="1" applyBorder="1" applyAlignment="1">
      <alignment wrapText="1"/>
    </xf>
    <xf numFmtId="0" fontId="26" fillId="0" borderId="37" xfId="0" applyFont="1" applyBorder="1" applyAlignment="1">
      <alignment wrapText="1"/>
    </xf>
    <xf numFmtId="4" fontId="26" fillId="0" borderId="38" xfId="0" applyNumberFormat="1" applyFont="1" applyBorder="1" applyAlignment="1">
      <alignment wrapText="1"/>
    </xf>
    <xf numFmtId="3" fontId="41" fillId="0" borderId="30" xfId="46" applyNumberFormat="1" applyFont="1" applyBorder="1" applyAlignment="1">
      <alignment vertical="center" wrapText="1"/>
    </xf>
    <xf numFmtId="0" fontId="26" fillId="0" borderId="3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38" borderId="14" xfId="0" applyFont="1" applyFill="1" applyBorder="1" applyAlignment="1">
      <alignment wrapText="1"/>
    </xf>
    <xf numFmtId="0" fontId="26" fillId="37" borderId="14" xfId="0" applyFont="1" applyFill="1" applyBorder="1" applyAlignment="1">
      <alignment wrapText="1"/>
    </xf>
    <xf numFmtId="0" fontId="26" fillId="39" borderId="14" xfId="0" applyFont="1" applyFill="1" applyBorder="1" applyAlignment="1">
      <alignment wrapText="1"/>
    </xf>
    <xf numFmtId="0" fontId="26" fillId="40" borderId="14" xfId="0" applyFont="1" applyFill="1" applyBorder="1" applyAlignment="1">
      <alignment wrapText="1"/>
    </xf>
    <xf numFmtId="0" fontId="26" fillId="0" borderId="36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1" fontId="26" fillId="0" borderId="26" xfId="0" applyNumberFormat="1" applyFont="1" applyBorder="1" applyAlignment="1">
      <alignment horizontal="center" vertical="center" wrapText="1"/>
    </xf>
    <xf numFmtId="1" fontId="26" fillId="0" borderId="28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26" fillId="0" borderId="46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26" fillId="0" borderId="58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71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right" vertical="center"/>
    </xf>
    <xf numFmtId="0" fontId="59" fillId="37" borderId="10" xfId="0" applyFont="1" applyFill="1" applyBorder="1" applyAlignment="1">
      <alignment horizontal="right" vertical="center"/>
    </xf>
    <xf numFmtId="0" fontId="59" fillId="40" borderId="10" xfId="0" applyFont="1" applyFill="1" applyBorder="1" applyAlignment="1">
      <alignment horizontal="right" vertical="center"/>
    </xf>
    <xf numFmtId="0" fontId="26" fillId="0" borderId="33" xfId="0" applyFont="1" applyBorder="1" applyAlignment="1"/>
    <xf numFmtId="0" fontId="26" fillId="0" borderId="14" xfId="0" applyFont="1" applyBorder="1" applyAlignment="1"/>
    <xf numFmtId="0" fontId="26" fillId="38" borderId="14" xfId="0" applyFont="1" applyFill="1" applyBorder="1" applyAlignment="1"/>
    <xf numFmtId="0" fontId="26" fillId="37" borderId="14" xfId="0" applyFont="1" applyFill="1" applyBorder="1" applyAlignment="1"/>
    <xf numFmtId="0" fontId="26" fillId="39" borderId="14" xfId="0" applyFont="1" applyFill="1" applyBorder="1" applyAlignment="1"/>
    <xf numFmtId="0" fontId="26" fillId="40" borderId="14" xfId="0" applyFont="1" applyFill="1" applyBorder="1" applyAlignment="1"/>
    <xf numFmtId="0" fontId="26" fillId="0" borderId="36" xfId="0" applyFont="1" applyBorder="1" applyAlignment="1"/>
    <xf numFmtId="0" fontId="26" fillId="0" borderId="18" xfId="0" applyFont="1" applyBorder="1" applyAlignment="1"/>
    <xf numFmtId="4" fontId="19" fillId="0" borderId="0" xfId="0" applyNumberFormat="1" applyFont="1"/>
    <xf numFmtId="0" fontId="26" fillId="0" borderId="74" xfId="0" applyFont="1" applyBorder="1" applyAlignment="1">
      <alignment wrapText="1"/>
    </xf>
    <xf numFmtId="1" fontId="26" fillId="0" borderId="19" xfId="0" applyNumberFormat="1" applyFont="1" applyBorder="1" applyAlignment="1">
      <alignment vertical="center" wrapText="1"/>
    </xf>
    <xf numFmtId="3" fontId="41" fillId="0" borderId="39" xfId="46" applyNumberFormat="1" applyFont="1" applyBorder="1" applyAlignment="1">
      <alignment vertical="center"/>
    </xf>
    <xf numFmtId="4" fontId="26" fillId="0" borderId="51" xfId="0" applyNumberFormat="1" applyFont="1" applyBorder="1"/>
    <xf numFmtId="4" fontId="26" fillId="0" borderId="52" xfId="0" applyNumberFormat="1" applyFont="1" applyBorder="1"/>
    <xf numFmtId="4" fontId="26" fillId="0" borderId="41" xfId="0" applyNumberFormat="1" applyFont="1" applyBorder="1"/>
    <xf numFmtId="4" fontId="26" fillId="0" borderId="27" xfId="0" applyNumberFormat="1" applyFont="1" applyBorder="1"/>
    <xf numFmtId="4" fontId="26" fillId="0" borderId="64" xfId="0" applyNumberFormat="1" applyFont="1" applyFill="1" applyBorder="1"/>
    <xf numFmtId="4" fontId="26" fillId="0" borderId="22" xfId="0" applyNumberFormat="1" applyFont="1" applyBorder="1"/>
    <xf numFmtId="0" fontId="26" fillId="0" borderId="6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10" fontId="26" fillId="0" borderId="38" xfId="0" applyNumberFormat="1" applyFont="1" applyBorder="1" applyAlignment="1">
      <alignment horizontal="center" vertical="center"/>
    </xf>
    <xf numFmtId="0" fontId="26" fillId="0" borderId="75" xfId="0" applyFont="1" applyBorder="1"/>
    <xf numFmtId="0" fontId="26" fillId="0" borderId="71" xfId="0" applyFont="1" applyBorder="1"/>
    <xf numFmtId="0" fontId="26" fillId="38" borderId="32" xfId="0" applyFont="1" applyFill="1" applyBorder="1"/>
    <xf numFmtId="0" fontId="26" fillId="38" borderId="29" xfId="0" applyFont="1" applyFill="1" applyBorder="1"/>
    <xf numFmtId="0" fontId="26" fillId="38" borderId="75" xfId="0" applyFont="1" applyFill="1" applyBorder="1"/>
    <xf numFmtId="0" fontId="26" fillId="38" borderId="71" xfId="0" applyFont="1" applyFill="1" applyBorder="1"/>
    <xf numFmtId="0" fontId="26" fillId="39" borderId="75" xfId="0" applyFont="1" applyFill="1" applyBorder="1"/>
    <xf numFmtId="0" fontId="26" fillId="39" borderId="71" xfId="0" applyFont="1" applyFill="1" applyBorder="1"/>
    <xf numFmtId="0" fontId="26" fillId="0" borderId="51" xfId="0" applyFont="1" applyBorder="1"/>
    <xf numFmtId="0" fontId="26" fillId="0" borderId="53" xfId="0" applyFont="1" applyBorder="1"/>
    <xf numFmtId="0" fontId="26" fillId="40" borderId="51" xfId="0" applyFont="1" applyFill="1" applyBorder="1"/>
    <xf numFmtId="0" fontId="26" fillId="40" borderId="53" xfId="0" applyFont="1" applyFill="1" applyBorder="1"/>
  </cellXfs>
  <cellStyles count="157">
    <cellStyle name="20 % - Akzent1" xfId="19" builtinId="30" customBuiltin="1"/>
    <cellStyle name="20 % - Akzent1 2" xfId="87" xr:uid="{00000000-0005-0000-0000-000001000000}"/>
    <cellStyle name="20 % - Akzent2" xfId="23" builtinId="34" customBuiltin="1"/>
    <cellStyle name="20 % - Akzent2 2" xfId="67" xr:uid="{00000000-0005-0000-0000-000003000000}"/>
    <cellStyle name="20 % - Akzent3" xfId="27" builtinId="38" customBuiltin="1"/>
    <cellStyle name="20 % - Akzent3 2" xfId="62" xr:uid="{00000000-0005-0000-0000-000005000000}"/>
    <cellStyle name="20 % - Akzent4" xfId="31" builtinId="42" customBuiltin="1"/>
    <cellStyle name="20 % - Akzent4 2" xfId="64" xr:uid="{00000000-0005-0000-0000-000007000000}"/>
    <cellStyle name="20 % - Akzent5" xfId="35" builtinId="46" customBuiltin="1"/>
    <cellStyle name="20 % - Akzent5 2" xfId="86" xr:uid="{00000000-0005-0000-0000-000009000000}"/>
    <cellStyle name="20 % - Akzent6" xfId="39" builtinId="50" customBuiltin="1"/>
    <cellStyle name="20 % - Akzent6 2" xfId="65" xr:uid="{00000000-0005-0000-0000-00000B000000}"/>
    <cellStyle name="40 % - Akzent1" xfId="20" builtinId="31" customBuiltin="1"/>
    <cellStyle name="40 % - Akzent1 2" xfId="82" xr:uid="{00000000-0005-0000-0000-00000D000000}"/>
    <cellStyle name="40 % - Akzent2" xfId="24" builtinId="35" customBuiltin="1"/>
    <cellStyle name="40 % - Akzent2 2" xfId="69" xr:uid="{00000000-0005-0000-0000-00000F000000}"/>
    <cellStyle name="40 % - Akzent3" xfId="28" builtinId="39" customBuiltin="1"/>
    <cellStyle name="40 % - Akzent3 2" xfId="75" xr:uid="{00000000-0005-0000-0000-000011000000}"/>
    <cellStyle name="40 % - Akzent4" xfId="32" builtinId="43" customBuiltin="1"/>
    <cellStyle name="40 % - Akzent4 2" xfId="78" xr:uid="{00000000-0005-0000-0000-000013000000}"/>
    <cellStyle name="40 % - Akzent5" xfId="36" builtinId="47" customBuiltin="1"/>
    <cellStyle name="40 % - Akzent5 2" xfId="72" xr:uid="{00000000-0005-0000-0000-000015000000}"/>
    <cellStyle name="40 % - Akzent6" xfId="40" builtinId="51" customBuiltin="1"/>
    <cellStyle name="40 % - Akzent6 2" xfId="73" xr:uid="{00000000-0005-0000-0000-000017000000}"/>
    <cellStyle name="60 % - Akzent1" xfId="21" builtinId="32" customBuiltin="1"/>
    <cellStyle name="60 % - Akzent1 2" xfId="71" xr:uid="{00000000-0005-0000-0000-000019000000}"/>
    <cellStyle name="60 % - Akzent2" xfId="25" builtinId="36" customBuiltin="1"/>
    <cellStyle name="60 % - Akzent2 2" xfId="66" xr:uid="{00000000-0005-0000-0000-00001B000000}"/>
    <cellStyle name="60 % - Akzent3" xfId="29" builtinId="40" customBuiltin="1"/>
    <cellStyle name="60 % - Akzent3 2" xfId="80" xr:uid="{00000000-0005-0000-0000-00001D000000}"/>
    <cellStyle name="60 % - Akzent4" xfId="33" builtinId="44" customBuiltin="1"/>
    <cellStyle name="60 % - Akzent4 2" xfId="81" xr:uid="{00000000-0005-0000-0000-00001F000000}"/>
    <cellStyle name="60 % - Akzent5" xfId="37" builtinId="48" customBuiltin="1"/>
    <cellStyle name="60 % - Akzent5 2" xfId="76" xr:uid="{00000000-0005-0000-0000-000021000000}"/>
    <cellStyle name="60 % - Akzent6" xfId="41" builtinId="52" customBuiltin="1"/>
    <cellStyle name="60 % - Akzent6 2" xfId="84" xr:uid="{00000000-0005-0000-0000-000023000000}"/>
    <cellStyle name="Akzent1" xfId="18" builtinId="29" customBuiltin="1"/>
    <cellStyle name="Akzent1 2" xfId="77" xr:uid="{00000000-0005-0000-0000-000025000000}"/>
    <cellStyle name="Akzent2" xfId="22" builtinId="33" customBuiltin="1"/>
    <cellStyle name="Akzent2 2" xfId="68" xr:uid="{00000000-0005-0000-0000-000027000000}"/>
    <cellStyle name="Akzent3" xfId="26" builtinId="37" customBuiltin="1"/>
    <cellStyle name="Akzent3 2" xfId="79" xr:uid="{00000000-0005-0000-0000-000029000000}"/>
    <cellStyle name="Akzent4" xfId="30" builtinId="41" customBuiltin="1"/>
    <cellStyle name="Akzent4 2" xfId="83" xr:uid="{00000000-0005-0000-0000-00002B000000}"/>
    <cellStyle name="Akzent5" xfId="34" builtinId="45" customBuiltin="1"/>
    <cellStyle name="Akzent5 2" xfId="74" xr:uid="{00000000-0005-0000-0000-00002D000000}"/>
    <cellStyle name="Akzent6" xfId="38" builtinId="49" customBuiltin="1"/>
    <cellStyle name="Akzent6 2" xfId="85" xr:uid="{00000000-0005-0000-0000-00002F000000}"/>
    <cellStyle name="Ausgabe" xfId="10" builtinId="21" customBuiltin="1"/>
    <cellStyle name="Ausgabe 2" xfId="52" xr:uid="{00000000-0005-0000-0000-000031000000}"/>
    <cellStyle name="Berechnung" xfId="11" builtinId="22" customBuiltin="1"/>
    <cellStyle name="Berechnung 2" xfId="55" xr:uid="{00000000-0005-0000-0000-000033000000}"/>
    <cellStyle name="Besuchter Hyperlink 2" xfId="141" xr:uid="{00000000-0005-0000-0000-000034000000}"/>
    <cellStyle name="Besuchter Hyperlink 3" xfId="142" xr:uid="{00000000-0005-0000-0000-000035000000}"/>
    <cellStyle name="Dezimal 2" xfId="95" xr:uid="{00000000-0005-0000-0000-000036000000}"/>
    <cellStyle name="Dezimal 2 2" xfId="96" xr:uid="{00000000-0005-0000-0000-000037000000}"/>
    <cellStyle name="Dezimal 2 2 2" xfId="127" xr:uid="{00000000-0005-0000-0000-000038000000}"/>
    <cellStyle name="Dezimal 2 3" xfId="126" xr:uid="{00000000-0005-0000-0000-000039000000}"/>
    <cellStyle name="Dezimal 3" xfId="97" xr:uid="{00000000-0005-0000-0000-00003A000000}"/>
    <cellStyle name="Dezimal 3 2" xfId="128" xr:uid="{00000000-0005-0000-0000-00003B000000}"/>
    <cellStyle name="Dezimal 4" xfId="98" xr:uid="{00000000-0005-0000-0000-00003C000000}"/>
    <cellStyle name="Dezimal 4 2" xfId="129" xr:uid="{00000000-0005-0000-0000-00003D000000}"/>
    <cellStyle name="Eingabe" xfId="9" builtinId="20" customBuiltin="1"/>
    <cellStyle name="Eingabe 2" xfId="49" xr:uid="{00000000-0005-0000-0000-00003F000000}"/>
    <cellStyle name="Ergebnis" xfId="17" builtinId="25" customBuiltin="1"/>
    <cellStyle name="Ergebnis 2" xfId="58" xr:uid="{00000000-0005-0000-0000-000041000000}"/>
    <cellStyle name="Erklärender Text" xfId="16" builtinId="53" customBuiltin="1"/>
    <cellStyle name="Erklärender Text 2" xfId="50" xr:uid="{00000000-0005-0000-0000-000043000000}"/>
    <cellStyle name="Euro" xfId="99" xr:uid="{00000000-0005-0000-0000-000044000000}"/>
    <cellStyle name="Euro 2" xfId="130" xr:uid="{00000000-0005-0000-0000-000045000000}"/>
    <cellStyle name="Gut" xfId="6" builtinId="26" customBuiltin="1"/>
    <cellStyle name="Gut 2" xfId="43" xr:uid="{00000000-0005-0000-0000-000047000000}"/>
    <cellStyle name="Gut 3" xfId="45" xr:uid="{00000000-0005-0000-0000-000048000000}"/>
    <cellStyle name="Gut 4" xfId="60" xr:uid="{00000000-0005-0000-0000-000049000000}"/>
    <cellStyle name="Hyperlink 2" xfId="144" xr:uid="{00000000-0005-0000-0000-00004A000000}"/>
    <cellStyle name="Hyperlink 3" xfId="143" xr:uid="{00000000-0005-0000-0000-00004B000000}"/>
    <cellStyle name="Komma 2" xfId="89" xr:uid="{00000000-0005-0000-0000-00004C000000}"/>
    <cellStyle name="Neutral" xfId="8" builtinId="28" customBuiltin="1"/>
    <cellStyle name="Neutral 2" xfId="70" xr:uid="{00000000-0005-0000-0000-00004E000000}"/>
    <cellStyle name="Notiz" xfId="15" builtinId="10" customBuiltin="1"/>
    <cellStyle name="Notiz 2" xfId="47" xr:uid="{00000000-0005-0000-0000-000050000000}"/>
    <cellStyle name="Notiz 2 2" xfId="100" xr:uid="{00000000-0005-0000-0000-000051000000}"/>
    <cellStyle name="Notiz 2 3" xfId="137" xr:uid="{00000000-0005-0000-0000-000052000000}"/>
    <cellStyle name="Schlecht" xfId="7" builtinId="27" customBuiltin="1"/>
    <cellStyle name="Schlecht 2" xfId="44" xr:uid="{00000000-0005-0000-0000-000054000000}"/>
    <cellStyle name="Schlecht 3" xfId="63" xr:uid="{00000000-0005-0000-0000-000055000000}"/>
    <cellStyle name="Standard" xfId="0" builtinId="0"/>
    <cellStyle name="Standard 2" xfId="42" xr:uid="{00000000-0005-0000-0000-000057000000}"/>
    <cellStyle name="Standard 2 2" xfId="102" xr:uid="{00000000-0005-0000-0000-000058000000}"/>
    <cellStyle name="Standard 2 2 2" xfId="146" xr:uid="{00000000-0005-0000-0000-000059000000}"/>
    <cellStyle name="Standard 2 3" xfId="101" xr:uid="{00000000-0005-0000-0000-00005A000000}"/>
    <cellStyle name="Standard 2 3 2" xfId="147" xr:uid="{00000000-0005-0000-0000-00005B000000}"/>
    <cellStyle name="Standard 2 4" xfId="145" xr:uid="{00000000-0005-0000-0000-00005C000000}"/>
    <cellStyle name="Standard 3" xfId="46" xr:uid="{00000000-0005-0000-0000-00005D000000}"/>
    <cellStyle name="Standard 3 2" xfId="104" xr:uid="{00000000-0005-0000-0000-00005E000000}"/>
    <cellStyle name="Standard 3 2 2" xfId="149" xr:uid="{00000000-0005-0000-0000-00005F000000}"/>
    <cellStyle name="Standard 3 3" xfId="103" xr:uid="{00000000-0005-0000-0000-000060000000}"/>
    <cellStyle name="Standard 3 3 2" xfId="131" xr:uid="{00000000-0005-0000-0000-000061000000}"/>
    <cellStyle name="Standard 3 4" xfId="91" xr:uid="{00000000-0005-0000-0000-000062000000}"/>
    <cellStyle name="Standard 3 5" xfId="148" xr:uid="{00000000-0005-0000-0000-000063000000}"/>
    <cellStyle name="Standard 4" xfId="54" xr:uid="{00000000-0005-0000-0000-000064000000}"/>
    <cellStyle name="Standard 4 2" xfId="105" xr:uid="{00000000-0005-0000-0000-000065000000}"/>
    <cellStyle name="Standard 4 2 2" xfId="139" xr:uid="{00000000-0005-0000-0000-000066000000}"/>
    <cellStyle name="Standard 4 3" xfId="132" xr:uid="{00000000-0005-0000-0000-000067000000}"/>
    <cellStyle name="Standard 4 4" xfId="138" xr:uid="{00000000-0005-0000-0000-000068000000}"/>
    <cellStyle name="Standard 5" xfId="106" xr:uid="{00000000-0005-0000-0000-000069000000}"/>
    <cellStyle name="Standard 5 2" xfId="150" xr:uid="{00000000-0005-0000-0000-00006A000000}"/>
    <cellStyle name="Standard 6" xfId="107" xr:uid="{00000000-0005-0000-0000-00006B000000}"/>
    <cellStyle name="Standard 6 2" xfId="151" xr:uid="{00000000-0005-0000-0000-00006C000000}"/>
    <cellStyle name="Standard 7" xfId="152" xr:uid="{00000000-0005-0000-0000-00006D000000}"/>
    <cellStyle name="Standard 7 2" xfId="154" xr:uid="{00000000-0005-0000-0000-00006E000000}"/>
    <cellStyle name="Standard 7 2 2" xfId="156" xr:uid="{00000000-0005-0000-0000-00006F000000}"/>
    <cellStyle name="Standard 8" xfId="153" xr:uid="{00000000-0005-0000-0000-000070000000}"/>
    <cellStyle name="Standard 9" xfId="140" xr:uid="{00000000-0005-0000-0000-000071000000}"/>
    <cellStyle name="Standard 9 2" xfId="155" xr:uid="{00000000-0005-0000-0000-000072000000}"/>
    <cellStyle name="Überschrift" xfId="1" builtinId="15" customBuiltin="1"/>
    <cellStyle name="Überschrift 1" xfId="2" builtinId="16" customBuiltin="1"/>
    <cellStyle name="Überschrift 1 2" xfId="48" xr:uid="{00000000-0005-0000-0000-000075000000}"/>
    <cellStyle name="Überschrift 2" xfId="3" builtinId="17" customBuiltin="1"/>
    <cellStyle name="Überschrift 2 2" xfId="53" xr:uid="{00000000-0005-0000-0000-000077000000}"/>
    <cellStyle name="Überschrift 3" xfId="4" builtinId="18" customBuiltin="1"/>
    <cellStyle name="Überschrift 3 2" xfId="57" xr:uid="{00000000-0005-0000-0000-000079000000}"/>
    <cellStyle name="Überschrift 4" xfId="5" builtinId="19" customBuiltin="1"/>
    <cellStyle name="Überschrift 4 2" xfId="51" xr:uid="{00000000-0005-0000-0000-00007B000000}"/>
    <cellStyle name="Überschrift 5" xfId="88" xr:uid="{00000000-0005-0000-0000-00007C000000}"/>
    <cellStyle name="Überschrift 5 2" xfId="93" xr:uid="{00000000-0005-0000-0000-00007D000000}"/>
    <cellStyle name="Verknüpfte Zelle" xfId="12" builtinId="24" customBuiltin="1"/>
    <cellStyle name="Verknüpfte Zelle 2" xfId="61" xr:uid="{00000000-0005-0000-0000-00007F000000}"/>
    <cellStyle name="Währung [0] 2" xfId="108" xr:uid="{00000000-0005-0000-0000-000080000000}"/>
    <cellStyle name="Währung 10" xfId="109" xr:uid="{00000000-0005-0000-0000-000081000000}"/>
    <cellStyle name="Währung 11" xfId="110" xr:uid="{00000000-0005-0000-0000-000082000000}"/>
    <cellStyle name="Währung 12" xfId="111" xr:uid="{00000000-0005-0000-0000-000083000000}"/>
    <cellStyle name="Währung 13" xfId="112" xr:uid="{00000000-0005-0000-0000-000084000000}"/>
    <cellStyle name="Währung 14" xfId="113" xr:uid="{00000000-0005-0000-0000-000085000000}"/>
    <cellStyle name="Währung 15" xfId="123" xr:uid="{00000000-0005-0000-0000-000086000000}"/>
    <cellStyle name="Währung 16" xfId="125" xr:uid="{00000000-0005-0000-0000-000087000000}"/>
    <cellStyle name="Währung 17" xfId="124" xr:uid="{00000000-0005-0000-0000-000088000000}"/>
    <cellStyle name="Währung 18" xfId="94" xr:uid="{00000000-0005-0000-0000-000089000000}"/>
    <cellStyle name="Währung 19" xfId="92" xr:uid="{00000000-0005-0000-0000-00008A000000}"/>
    <cellStyle name="Währung 2" xfId="90" xr:uid="{00000000-0005-0000-0000-00008B000000}"/>
    <cellStyle name="Währung 2 2" xfId="115" xr:uid="{00000000-0005-0000-0000-00008C000000}"/>
    <cellStyle name="Währung 2 2 2" xfId="134" xr:uid="{00000000-0005-0000-0000-00008D000000}"/>
    <cellStyle name="Währung 2 3" xfId="114" xr:uid="{00000000-0005-0000-0000-00008E000000}"/>
    <cellStyle name="Währung 2 3 2" xfId="133" xr:uid="{00000000-0005-0000-0000-00008F000000}"/>
    <cellStyle name="Währung 3" xfId="116" xr:uid="{00000000-0005-0000-0000-000090000000}"/>
    <cellStyle name="Währung 3 2" xfId="135" xr:uid="{00000000-0005-0000-0000-000091000000}"/>
    <cellStyle name="Währung 4" xfId="117" xr:uid="{00000000-0005-0000-0000-000092000000}"/>
    <cellStyle name="Währung 4 2" xfId="136" xr:uid="{00000000-0005-0000-0000-000093000000}"/>
    <cellStyle name="Währung 5" xfId="118" xr:uid="{00000000-0005-0000-0000-000094000000}"/>
    <cellStyle name="Währung 6" xfId="119" xr:uid="{00000000-0005-0000-0000-000095000000}"/>
    <cellStyle name="Währung 7" xfId="120" xr:uid="{00000000-0005-0000-0000-000096000000}"/>
    <cellStyle name="Währung 8" xfId="121" xr:uid="{00000000-0005-0000-0000-000097000000}"/>
    <cellStyle name="Währung 9" xfId="122" xr:uid="{00000000-0005-0000-0000-000098000000}"/>
    <cellStyle name="Warnender Text" xfId="14" builtinId="11" customBuiltin="1"/>
    <cellStyle name="Warnender Text 2" xfId="56" xr:uid="{00000000-0005-0000-0000-00009A000000}"/>
    <cellStyle name="Zelle überprüfen" xfId="13" builtinId="23" customBuiltin="1"/>
    <cellStyle name="Zelle überprüfen 2" xfId="59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8"/>
  <sheetViews>
    <sheetView tabSelected="1" workbookViewId="0">
      <pane xSplit="3" ySplit="5" topLeftCell="H6" activePane="bottomRight" state="frozen"/>
      <selection pane="topRight" activeCell="D1" sqref="D1"/>
      <selection pane="bottomLeft" activeCell="A6" sqref="A6"/>
      <selection pane="bottomRight" activeCell="K1" sqref="K1"/>
    </sheetView>
  </sheetViews>
  <sheetFormatPr baseColWidth="10" defaultRowHeight="16.5"/>
  <cols>
    <col min="1" max="1" width="10" style="52" customWidth="1"/>
    <col min="2" max="2" width="6.140625" style="52" customWidth="1"/>
    <col min="3" max="3" width="22.7109375" style="52" bestFit="1" customWidth="1"/>
    <col min="4" max="4" width="16.5703125" style="52" hidden="1" customWidth="1"/>
    <col min="5" max="5" width="11.7109375" style="52" hidden="1" customWidth="1"/>
    <col min="6" max="6" width="11.42578125" style="52" hidden="1" customWidth="1"/>
    <col min="7" max="7" width="16.5703125" style="52" hidden="1" customWidth="1"/>
    <col min="8" max="8" width="16.5703125" style="52" customWidth="1"/>
    <col min="9" max="9" width="11.7109375" style="52" bestFit="1" customWidth="1"/>
    <col min="10" max="10" width="11.42578125" style="52" bestFit="1" customWidth="1"/>
    <col min="11" max="11" width="16.5703125" style="52" bestFit="1" customWidth="1"/>
    <col min="12" max="12" width="16.5703125" style="52" customWidth="1"/>
    <col min="13" max="13" width="12" style="52" customWidth="1"/>
    <col min="14" max="14" width="11.42578125" style="52" bestFit="1" customWidth="1"/>
    <col min="15" max="15" width="16.5703125" style="52" bestFit="1" customWidth="1"/>
    <col min="16" max="16" width="16.5703125" style="52" customWidth="1"/>
    <col min="17" max="17" width="12" style="52" customWidth="1"/>
    <col min="18" max="18" width="11.42578125" style="52" customWidth="1"/>
    <col min="19" max="19" width="16.5703125" style="52" customWidth="1"/>
    <col min="20" max="20" width="19.140625" style="52" bestFit="1" customWidth="1"/>
    <col min="21" max="21" width="15.7109375" style="52" bestFit="1" customWidth="1"/>
    <col min="22" max="23" width="15.7109375" style="52" customWidth="1"/>
    <col min="24" max="24" width="16.5703125" style="52" customWidth="1"/>
    <col min="25" max="16384" width="11.42578125" style="52"/>
  </cols>
  <sheetData>
    <row r="1" spans="1:24">
      <c r="A1" s="92" t="s">
        <v>166</v>
      </c>
    </row>
    <row r="2" spans="1:24" ht="17.25" thickBot="1"/>
    <row r="3" spans="1:24" ht="17.25" thickBot="1">
      <c r="A3" s="109"/>
      <c r="B3" s="275" t="s">
        <v>167</v>
      </c>
      <c r="C3" s="276"/>
      <c r="D3" s="277" t="s">
        <v>6</v>
      </c>
      <c r="E3" s="278"/>
      <c r="F3" s="278"/>
      <c r="G3" s="279"/>
      <c r="H3" s="280" t="s">
        <v>7</v>
      </c>
      <c r="I3" s="281"/>
      <c r="J3" s="281"/>
      <c r="K3" s="282"/>
      <c r="L3" s="280" t="s">
        <v>118</v>
      </c>
      <c r="M3" s="281"/>
      <c r="N3" s="281"/>
      <c r="O3" s="282"/>
      <c r="P3" s="284" t="s">
        <v>154</v>
      </c>
      <c r="Q3" s="281"/>
      <c r="R3" s="281"/>
      <c r="S3" s="285"/>
      <c r="T3" s="283" t="s">
        <v>155</v>
      </c>
      <c r="U3" s="278"/>
      <c r="V3" s="278"/>
      <c r="W3" s="278"/>
      <c r="X3" s="279"/>
    </row>
    <row r="4" spans="1:24" ht="60.75" thickBot="1">
      <c r="A4" s="110" t="s">
        <v>0</v>
      </c>
      <c r="B4" s="94" t="s">
        <v>1</v>
      </c>
      <c r="C4" s="258" t="s">
        <v>8</v>
      </c>
      <c r="D4" s="95" t="s">
        <v>133</v>
      </c>
      <c r="E4" s="96" t="s">
        <v>135</v>
      </c>
      <c r="F4" s="96" t="s">
        <v>136</v>
      </c>
      <c r="G4" s="97" t="s">
        <v>137</v>
      </c>
      <c r="H4" s="95" t="s">
        <v>133</v>
      </c>
      <c r="I4" s="96" t="s">
        <v>135</v>
      </c>
      <c r="J4" s="96" t="s">
        <v>162</v>
      </c>
      <c r="K4" s="97" t="s">
        <v>137</v>
      </c>
      <c r="L4" s="95" t="s">
        <v>133</v>
      </c>
      <c r="M4" s="96" t="s">
        <v>135</v>
      </c>
      <c r="N4" s="96" t="s">
        <v>161</v>
      </c>
      <c r="O4" s="97" t="s">
        <v>137</v>
      </c>
      <c r="P4" s="98" t="s">
        <v>133</v>
      </c>
      <c r="Q4" s="96" t="s">
        <v>135</v>
      </c>
      <c r="R4" s="96" t="s">
        <v>160</v>
      </c>
      <c r="S4" s="99" t="s">
        <v>137</v>
      </c>
      <c r="T4" s="95" t="s">
        <v>168</v>
      </c>
      <c r="U4" s="96" t="s">
        <v>169</v>
      </c>
      <c r="V4" s="96" t="s">
        <v>170</v>
      </c>
      <c r="W4" s="96" t="s">
        <v>138</v>
      </c>
      <c r="X4" s="97" t="s">
        <v>171</v>
      </c>
    </row>
    <row r="5" spans="1:24" ht="17.25" thickBot="1">
      <c r="A5" s="111">
        <v>1</v>
      </c>
      <c r="B5" s="100">
        <v>2</v>
      </c>
      <c r="C5" s="73">
        <v>3</v>
      </c>
      <c r="D5" s="102">
        <v>4</v>
      </c>
      <c r="E5" s="103">
        <v>5</v>
      </c>
      <c r="F5" s="104">
        <v>6</v>
      </c>
      <c r="G5" s="105">
        <v>7</v>
      </c>
      <c r="H5" s="100">
        <v>8</v>
      </c>
      <c r="I5" s="104">
        <v>9</v>
      </c>
      <c r="J5" s="106">
        <v>10</v>
      </c>
      <c r="K5" s="107">
        <v>11</v>
      </c>
      <c r="L5" s="207">
        <v>12</v>
      </c>
      <c r="M5" s="106">
        <v>13</v>
      </c>
      <c r="N5" s="103">
        <v>14</v>
      </c>
      <c r="O5" s="73">
        <v>15</v>
      </c>
      <c r="P5" s="108">
        <v>16</v>
      </c>
      <c r="Q5" s="106">
        <v>17</v>
      </c>
      <c r="R5" s="103">
        <v>18</v>
      </c>
      <c r="S5" s="101">
        <v>19</v>
      </c>
      <c r="T5" s="102">
        <v>20</v>
      </c>
      <c r="U5" s="103">
        <v>21</v>
      </c>
      <c r="V5" s="104">
        <v>22</v>
      </c>
      <c r="W5" s="103">
        <v>23</v>
      </c>
      <c r="X5" s="73">
        <v>24</v>
      </c>
    </row>
    <row r="6" spans="1:24" ht="17.25">
      <c r="A6" s="112">
        <v>13073088</v>
      </c>
      <c r="B6" s="30">
        <v>301</v>
      </c>
      <c r="C6" s="32" t="s">
        <v>11</v>
      </c>
      <c r="D6" s="113">
        <f>'IST-Steuer-Einnahmen Vorvorjahr'!D5</f>
        <v>37487171</v>
      </c>
      <c r="E6" s="55">
        <f>'SZW Gemeinden'!F6-Finanzausgleichsumlage!F5+'§ 15 FAG a. F. § 22 FAG n. F.'!F8+'§ 16 FAG a. F.  § 24 FAG n. F.'!F7+FLA!G5</f>
        <v>32806865.970000003</v>
      </c>
      <c r="F6" s="55">
        <f>D6+E6</f>
        <v>70294036.969999999</v>
      </c>
      <c r="G6" s="75">
        <f>F6-Kreisumlage!D7</f>
        <v>46243905.456643999</v>
      </c>
      <c r="H6" s="113">
        <f>'IST-Steuer-Einnahmen Vorvorjahr'!E5</f>
        <v>40909312</v>
      </c>
      <c r="I6" s="55">
        <f>'SZW Gemeinden'!G6-Finanzausgleichsumlage!G5+'§ 15 FAG a. F. § 22 FAG n. F.'!G8+'§ 16 FAG a. F.  § 24 FAG n. F.'!G7+FLA!H5</f>
        <v>35600538.100000001</v>
      </c>
      <c r="J6" s="55">
        <f>H6+I6</f>
        <v>76509850.099999994</v>
      </c>
      <c r="K6" s="75">
        <f>J6-Kreisumlage!E7</f>
        <v>51382262.789344996</v>
      </c>
      <c r="L6" s="113">
        <f>'IST-Steuer-Einnahmen Vorvorjahr'!G5</f>
        <v>44539143</v>
      </c>
      <c r="M6" s="55">
        <f>'SZW Gemeinden'!I6-Finanzausgleichsumlage!H5+'§ 15 FAG a. F. § 22 FAG n. F.'!H8+'§ 16 FAG a. F.  § 24 FAG n. F.'!H7+Infrastrukturpauschale!D5</f>
        <v>41656551.950000003</v>
      </c>
      <c r="N6" s="55">
        <f>L6+M6</f>
        <v>86195694.950000003</v>
      </c>
      <c r="O6" s="75">
        <f>N6-Kreisumlage!F7</f>
        <v>59547525.478934005</v>
      </c>
      <c r="P6" s="121">
        <f>'IST-Steuer-Einnahmen Vorvorjahr'!I5</f>
        <v>45279083</v>
      </c>
      <c r="Q6" s="55">
        <f>'SZW Gemeinden'!K6-Finanzausgleichsumlage!I5+'§ 15 FAG a. F. § 22 FAG n. F.'!I8+'§ 16 FAG a. F.  § 24 FAG n. F.'!I7+Infrastrukturpauschale!E5</f>
        <v>41476827.469999999</v>
      </c>
      <c r="R6" s="55">
        <f>P6+Q6</f>
        <v>86755910.469999999</v>
      </c>
      <c r="S6" s="75">
        <f>R6-Kreisumlage!H7</f>
        <v>58067611.912060007</v>
      </c>
      <c r="T6" s="113">
        <f>P6-L6</f>
        <v>739940</v>
      </c>
      <c r="U6" s="129">
        <f>Q6-M6</f>
        <v>-179724.48000000417</v>
      </c>
      <c r="V6" s="55">
        <f>R6-N6</f>
        <v>560215.51999999583</v>
      </c>
      <c r="W6" s="55">
        <f>Kreisumlage!H7-Kreisumlage!G7</f>
        <v>2187924.5779399946</v>
      </c>
      <c r="X6" s="232">
        <f>S6-O6</f>
        <v>-1479913.5668739974</v>
      </c>
    </row>
    <row r="7" spans="1:24">
      <c r="A7" s="112">
        <v>13073011</v>
      </c>
      <c r="B7" s="33">
        <v>311</v>
      </c>
      <c r="C7" s="36" t="s">
        <v>12</v>
      </c>
      <c r="D7" s="113">
        <f>'IST-Steuer-Einnahmen Vorvorjahr'!D6</f>
        <v>6784064</v>
      </c>
      <c r="E7" s="55">
        <f>'SZW Gemeinden'!F7-Finanzausgleichsumlage!F6+'§ 15 FAG a. F. § 22 FAG n. F.'!F9+'§ 16 FAG a. F.  § 24 FAG n. F.'!F8+FLA!G6</f>
        <v>641874.4</v>
      </c>
      <c r="F7" s="55">
        <f t="shared" ref="F7:F70" si="0">D7+E7</f>
        <v>7425938.4000000004</v>
      </c>
      <c r="G7" s="75">
        <f>F7-Kreisumlage!D8</f>
        <v>4440038.3361780001</v>
      </c>
      <c r="H7" s="113">
        <f>'IST-Steuer-Einnahmen Vorvorjahr'!E6</f>
        <v>7865564</v>
      </c>
      <c r="I7" s="55">
        <f>'SZW Gemeinden'!G7-Finanzausgleichsumlage!G6+'§ 15 FAG a. F. § 22 FAG n. F.'!G9+'§ 16 FAG a. F.  § 24 FAG n. F.'!G8+FLA!H6</f>
        <v>360608.5</v>
      </c>
      <c r="J7" s="55">
        <f t="shared" ref="J7:J70" si="1">H7+I7</f>
        <v>8226172.5</v>
      </c>
      <c r="K7" s="75">
        <f>J7-Kreisumlage!E8</f>
        <v>5094450.4145999998</v>
      </c>
      <c r="L7" s="113">
        <f>'IST-Steuer-Einnahmen Vorvorjahr'!G6</f>
        <v>7234663</v>
      </c>
      <c r="M7" s="55">
        <f>'SZW Gemeinden'!I7-Finanzausgleichsumlage!H6+'§ 15 FAG a. F. § 22 FAG n. F.'!H9+'§ 16 FAG a. F.  § 24 FAG n. F.'!H8+Infrastrukturpauschale!D6</f>
        <v>480612.86</v>
      </c>
      <c r="N7" s="55">
        <f t="shared" ref="N7:N70" si="2">L7+M7</f>
        <v>7715275.8600000003</v>
      </c>
      <c r="O7" s="75">
        <f>N7-Kreisumlage!F8</f>
        <v>5055759.7443150003</v>
      </c>
      <c r="P7" s="121">
        <f>'IST-Steuer-Einnahmen Vorvorjahr'!I6</f>
        <v>8186071</v>
      </c>
      <c r="Q7" s="55">
        <f>'SZW Gemeinden'!K7-Finanzausgleichsumlage!I6+'§ 15 FAG a. F. § 22 FAG n. F.'!I9+'§ 16 FAG a. F.  § 24 FAG n. F.'!I8+Infrastrukturpauschale!E6</f>
        <v>175906.87</v>
      </c>
      <c r="R7" s="55">
        <f t="shared" ref="R7:R70" si="3">P7+Q7</f>
        <v>8361977.8700000001</v>
      </c>
      <c r="S7" s="75">
        <f>R7-Kreisumlage!H8</f>
        <v>5283961.9333849996</v>
      </c>
      <c r="T7" s="113">
        <f t="shared" ref="T7:T70" si="4">P7-L7</f>
        <v>951408</v>
      </c>
      <c r="U7" s="129">
        <f t="shared" ref="U7:U70" si="5">Q7-M7</f>
        <v>-304705.99</v>
      </c>
      <c r="V7" s="55">
        <f t="shared" ref="V7:V70" si="6">R7-N7</f>
        <v>646702.00999999978</v>
      </c>
      <c r="W7" s="55">
        <f>Kreisumlage!H8-Kreisumlage!G8</f>
        <v>433249.96661499981</v>
      </c>
      <c r="X7" s="75">
        <f t="shared" ref="X7:X70" si="7">S7-O7</f>
        <v>228202.18906999938</v>
      </c>
    </row>
    <row r="8" spans="1:24">
      <c r="A8" s="112">
        <v>13073035</v>
      </c>
      <c r="B8" s="33">
        <v>312</v>
      </c>
      <c r="C8" s="36" t="s">
        <v>13</v>
      </c>
      <c r="D8" s="113">
        <f>'IST-Steuer-Einnahmen Vorvorjahr'!D7</f>
        <v>4799495</v>
      </c>
      <c r="E8" s="55">
        <f>'SZW Gemeinden'!F8-Finanzausgleichsumlage!F7+'§ 15 FAG a. F. § 22 FAG n. F.'!F10+'§ 16 FAG a. F.  § 24 FAG n. F.'!F9+FLA!G7</f>
        <v>5139974.21</v>
      </c>
      <c r="F8" s="55">
        <f t="shared" si="0"/>
        <v>9939469.2100000009</v>
      </c>
      <c r="G8" s="75">
        <f>F8-Kreisumlage!D9</f>
        <v>6190862.6863900013</v>
      </c>
      <c r="H8" s="113">
        <f>'IST-Steuer-Einnahmen Vorvorjahr'!E7</f>
        <v>5885434</v>
      </c>
      <c r="I8" s="55">
        <f>'SZW Gemeinden'!G8-Finanzausgleichsumlage!G7+'§ 15 FAG a. F. § 22 FAG n. F.'!G10+'§ 16 FAG a. F.  § 24 FAG n. F.'!G9+FLA!H7</f>
        <v>4774201.3499999996</v>
      </c>
      <c r="J8" s="55">
        <f t="shared" si="1"/>
        <v>10659635.35</v>
      </c>
      <c r="K8" s="75">
        <f>J8-Kreisumlage!E9</f>
        <v>6795862.2827799991</v>
      </c>
      <c r="L8" s="113">
        <f>'IST-Steuer-Einnahmen Vorvorjahr'!G7</f>
        <v>5639592</v>
      </c>
      <c r="M8" s="55">
        <f>'SZW Gemeinden'!I8-Finanzausgleichsumlage!H7+'§ 15 FAG a. F. § 22 FAG n. F.'!H10+'§ 16 FAG a. F.  § 24 FAG n. F.'!H9+Infrastrukturpauschale!D7</f>
        <v>6238364.04</v>
      </c>
      <c r="N8" s="55">
        <f t="shared" si="2"/>
        <v>11877956.039999999</v>
      </c>
      <c r="O8" s="75">
        <f>N8-Kreisumlage!F9</f>
        <v>7887647.2210749984</v>
      </c>
      <c r="P8" s="121">
        <f>'IST-Steuer-Einnahmen Vorvorjahr'!I7</f>
        <v>5696853</v>
      </c>
      <c r="Q8" s="55">
        <f>'SZW Gemeinden'!K8-Finanzausgleichsumlage!I7+'§ 15 FAG a. F. § 22 FAG n. F.'!I10+'§ 16 FAG a. F.  § 24 FAG n. F.'!I9+Infrastrukturpauschale!E7</f>
        <v>6135553.6399999997</v>
      </c>
      <c r="R8" s="55">
        <f t="shared" si="3"/>
        <v>11832406.640000001</v>
      </c>
      <c r="S8" s="75">
        <f>R8-Kreisumlage!H9</f>
        <v>7582917.3342650002</v>
      </c>
      <c r="T8" s="113">
        <f t="shared" si="4"/>
        <v>57261</v>
      </c>
      <c r="U8" s="129">
        <f t="shared" si="5"/>
        <v>-102810.40000000037</v>
      </c>
      <c r="V8" s="128">
        <f t="shared" si="6"/>
        <v>-45549.39999999851</v>
      </c>
      <c r="W8" s="55">
        <f>Kreisumlage!H9-Kreisumlage!G9</f>
        <v>281311.44573500054</v>
      </c>
      <c r="X8" s="232">
        <f t="shared" si="7"/>
        <v>-304729.88680999819</v>
      </c>
    </row>
    <row r="9" spans="1:24">
      <c r="A9" s="112">
        <v>13073055</v>
      </c>
      <c r="B9" s="33">
        <v>313</v>
      </c>
      <c r="C9" s="36" t="s">
        <v>14</v>
      </c>
      <c r="D9" s="113">
        <f>'IST-Steuer-Einnahmen Vorvorjahr'!D8</f>
        <v>4565284</v>
      </c>
      <c r="E9" s="55">
        <f>'SZW Gemeinden'!F9-Finanzausgleichsumlage!F8+'§ 15 FAG a. F. § 22 FAG n. F.'!F11+'§ 16 FAG a. F.  § 24 FAG n. F.'!F10+FLA!G8</f>
        <v>842048.32</v>
      </c>
      <c r="F9" s="55">
        <f t="shared" si="0"/>
        <v>5407332.3200000003</v>
      </c>
      <c r="G9" s="75">
        <f>F9-Kreisumlage!D10</f>
        <v>2965844.0931080002</v>
      </c>
      <c r="H9" s="113">
        <f>'IST-Steuer-Einnahmen Vorvorjahr'!E8</f>
        <v>4212262</v>
      </c>
      <c r="I9" s="55">
        <f>'SZW Gemeinden'!G9-Finanzausgleichsumlage!G8+'§ 15 FAG a. F. § 22 FAG n. F.'!G11+'§ 16 FAG a. F.  § 24 FAG n. F.'!G10+FLA!H8</f>
        <v>701715.73</v>
      </c>
      <c r="J9" s="55">
        <f t="shared" si="1"/>
        <v>4913977.7300000004</v>
      </c>
      <c r="K9" s="75">
        <f>J9-Kreisumlage!E10</f>
        <v>2845378.8172550006</v>
      </c>
      <c r="L9" s="113">
        <f>'IST-Steuer-Einnahmen Vorvorjahr'!G8</f>
        <v>5018638</v>
      </c>
      <c r="M9" s="55">
        <f>'SZW Gemeinden'!I9-Finanzausgleichsumlage!H8+'§ 15 FAG a. F. § 22 FAG n. F.'!H11+'§ 16 FAG a. F.  § 24 FAG n. F.'!H10+Infrastrukturpauschale!D8</f>
        <v>565169.64</v>
      </c>
      <c r="N9" s="55">
        <f t="shared" si="2"/>
        <v>5583807.6399999997</v>
      </c>
      <c r="O9" s="75">
        <f>N9-Kreisumlage!F10</f>
        <v>3474584.6396869994</v>
      </c>
      <c r="P9" s="121">
        <f>'IST-Steuer-Einnahmen Vorvorjahr'!I8</f>
        <v>5029944</v>
      </c>
      <c r="Q9" s="55">
        <f>'SZW Gemeinden'!K9-Finanzausgleichsumlage!I8+'§ 15 FAG a. F. § 22 FAG n. F.'!I11+'§ 16 FAG a. F.  § 24 FAG n. F.'!I10+Infrastrukturpauschale!E8</f>
        <v>546577.65</v>
      </c>
      <c r="R9" s="55">
        <f t="shared" si="3"/>
        <v>5576521.6500000004</v>
      </c>
      <c r="S9" s="75">
        <f>R9-Kreisumlage!H10</f>
        <v>3408033.5252700006</v>
      </c>
      <c r="T9" s="113">
        <f t="shared" si="4"/>
        <v>11306</v>
      </c>
      <c r="U9" s="129">
        <f t="shared" si="5"/>
        <v>-18591.989999999991</v>
      </c>
      <c r="V9" s="128">
        <f t="shared" si="6"/>
        <v>-7285.9899999992922</v>
      </c>
      <c r="W9" s="55">
        <f>Kreisumlage!H10-Kreisumlage!G10</f>
        <v>70963.254729999695</v>
      </c>
      <c r="X9" s="232">
        <f t="shared" si="7"/>
        <v>-66551.114416998811</v>
      </c>
    </row>
    <row r="10" spans="1:24">
      <c r="A10" s="112">
        <v>13073070</v>
      </c>
      <c r="B10" s="33">
        <v>314</v>
      </c>
      <c r="C10" s="36" t="s">
        <v>15</v>
      </c>
      <c r="D10" s="113">
        <f>'IST-Steuer-Einnahmen Vorvorjahr'!D9</f>
        <v>2037845</v>
      </c>
      <c r="E10" s="55">
        <f>'SZW Gemeinden'!F10-Finanzausgleichsumlage!F9+'§ 15 FAG a. F. § 22 FAG n. F.'!F12+'§ 16 FAG a. F.  § 24 FAG n. F.'!F11+FLA!G9</f>
        <v>2076582.7100000002</v>
      </c>
      <c r="F10" s="55">
        <f t="shared" si="0"/>
        <v>4114427.71</v>
      </c>
      <c r="G10" s="75">
        <f>F10-Kreisumlage!D11</f>
        <v>2464476.8654319998</v>
      </c>
      <c r="H10" s="113">
        <f>'IST-Steuer-Einnahmen Vorvorjahr'!E9</f>
        <v>2193710</v>
      </c>
      <c r="I10" s="55">
        <f>'SZW Gemeinden'!G10-Finanzausgleichsumlage!G9+'§ 15 FAG a. F. § 22 FAG n. F.'!G12+'§ 16 FAG a. F.  § 24 FAG n. F.'!G11+FLA!H9</f>
        <v>2207450.04</v>
      </c>
      <c r="J10" s="55">
        <f t="shared" si="1"/>
        <v>4401160.04</v>
      </c>
      <c r="K10" s="75">
        <f>J10-Kreisumlage!E11</f>
        <v>2729046.7644349998</v>
      </c>
      <c r="L10" s="113">
        <f>'IST-Steuer-Einnahmen Vorvorjahr'!G9</f>
        <v>2304305</v>
      </c>
      <c r="M10" s="55">
        <f>'SZW Gemeinden'!I10-Finanzausgleichsumlage!H9+'§ 15 FAG a. F. § 22 FAG n. F.'!H12+'§ 16 FAG a. F.  § 24 FAG n. F.'!H11+Infrastrukturpauschale!D9</f>
        <v>2813570.1099999994</v>
      </c>
      <c r="N10" s="55">
        <f t="shared" si="2"/>
        <v>5117875.1099999994</v>
      </c>
      <c r="O10" s="75">
        <f>N10-Kreisumlage!F11</f>
        <v>3493943.7287849993</v>
      </c>
      <c r="P10" s="121">
        <f>'IST-Steuer-Einnahmen Vorvorjahr'!I9</f>
        <v>2885263</v>
      </c>
      <c r="Q10" s="55">
        <f>'SZW Gemeinden'!K10-Finanzausgleichsumlage!I9+'§ 15 FAG a. F. § 22 FAG n. F.'!I12+'§ 16 FAG a. F.  § 24 FAG n. F.'!I11+Infrastrukturpauschale!E9</f>
        <v>2400914.9300000002</v>
      </c>
      <c r="R10" s="55">
        <f t="shared" si="3"/>
        <v>5286177.93</v>
      </c>
      <c r="S10" s="75">
        <f>R10-Kreisumlage!H11</f>
        <v>3497653.2957599997</v>
      </c>
      <c r="T10" s="113">
        <f t="shared" si="4"/>
        <v>580958</v>
      </c>
      <c r="U10" s="129">
        <f t="shared" si="5"/>
        <v>-412655.17999999924</v>
      </c>
      <c r="V10" s="55">
        <f t="shared" si="6"/>
        <v>168302.8200000003</v>
      </c>
      <c r="W10" s="55">
        <f>Kreisumlage!H11-Kreisumlage!G11</f>
        <v>173599.86424000002</v>
      </c>
      <c r="X10" s="75">
        <f t="shared" si="7"/>
        <v>3709.5669750003144</v>
      </c>
    </row>
    <row r="11" spans="1:24">
      <c r="A11" s="112">
        <v>13073080</v>
      </c>
      <c r="B11" s="33">
        <v>315</v>
      </c>
      <c r="C11" s="36" t="s">
        <v>16</v>
      </c>
      <c r="D11" s="113">
        <f>'IST-Steuer-Einnahmen Vorvorjahr'!D10</f>
        <v>10108458</v>
      </c>
      <c r="E11" s="55">
        <f>'SZW Gemeinden'!F11-Finanzausgleichsumlage!F10+'§ 15 FAG a. F. § 22 FAG n. F.'!F13+'§ 16 FAG a. F.  § 24 FAG n. F.'!F12+FLA!G10</f>
        <v>2273018.36</v>
      </c>
      <c r="F11" s="55">
        <f t="shared" si="0"/>
        <v>12381476.359999999</v>
      </c>
      <c r="G11" s="75">
        <f>F11-Kreisumlage!D12</f>
        <v>7336957.2486019991</v>
      </c>
      <c r="H11" s="113">
        <f>'IST-Steuer-Einnahmen Vorvorjahr'!E10</f>
        <v>8980655</v>
      </c>
      <c r="I11" s="55">
        <f>'SZW Gemeinden'!G11-Finanzausgleichsumlage!G10+'§ 15 FAG a. F. § 22 FAG n. F.'!G13+'§ 16 FAG a. F.  § 24 FAG n. F.'!G12+FLA!H10</f>
        <v>1831075.93</v>
      </c>
      <c r="J11" s="55">
        <f t="shared" si="1"/>
        <v>10811730.93</v>
      </c>
      <c r="K11" s="75">
        <f>J11-Kreisumlage!E12</f>
        <v>6694504.3974899994</v>
      </c>
      <c r="L11" s="113">
        <f>'IST-Steuer-Einnahmen Vorvorjahr'!G10</f>
        <v>9862335</v>
      </c>
      <c r="M11" s="55">
        <f>'SZW Gemeinden'!I11-Finanzausgleichsumlage!H10+'§ 15 FAG a. F. § 22 FAG n. F.'!H13+'§ 16 FAG a. F.  § 24 FAG n. F.'!H12+Infrastrukturpauschale!D10</f>
        <v>1602068.81</v>
      </c>
      <c r="N11" s="55">
        <f t="shared" si="2"/>
        <v>11464403.810000001</v>
      </c>
      <c r="O11" s="75">
        <f>N11-Kreisumlage!F12</f>
        <v>7577240.3155000005</v>
      </c>
      <c r="P11" s="121">
        <f>'IST-Steuer-Einnahmen Vorvorjahr'!I10</f>
        <v>10713780</v>
      </c>
      <c r="Q11" s="55">
        <f>'SZW Gemeinden'!K11-Finanzausgleichsumlage!I10+'§ 15 FAG a. F. § 22 FAG n. F.'!I13+'§ 16 FAG a. F.  § 24 FAG n. F.'!I12+Infrastrukturpauschale!E10</f>
        <v>1108910.32</v>
      </c>
      <c r="R11" s="55">
        <f t="shared" si="3"/>
        <v>11822690.32</v>
      </c>
      <c r="S11" s="75">
        <f>R11-Kreisumlage!H12</f>
        <v>7515740.8052350003</v>
      </c>
      <c r="T11" s="113">
        <f t="shared" si="4"/>
        <v>851445</v>
      </c>
      <c r="U11" s="129">
        <f t="shared" si="5"/>
        <v>-493158.49</v>
      </c>
      <c r="V11" s="55">
        <f t="shared" si="6"/>
        <v>358286.50999999978</v>
      </c>
      <c r="W11" s="55">
        <f>Kreisumlage!H12-Kreisumlage!G12</f>
        <v>441344.92476500012</v>
      </c>
      <c r="X11" s="232">
        <f t="shared" si="7"/>
        <v>-61499.510265000165</v>
      </c>
    </row>
    <row r="12" spans="1:24">
      <c r="A12" s="112">
        <v>13073089</v>
      </c>
      <c r="B12" s="33">
        <v>316</v>
      </c>
      <c r="C12" s="36" t="s">
        <v>17</v>
      </c>
      <c r="D12" s="113">
        <f>'IST-Steuer-Einnahmen Vorvorjahr'!D11</f>
        <v>1675992</v>
      </c>
      <c r="E12" s="55">
        <f>'SZW Gemeinden'!F12-Finanzausgleichsumlage!F11+'§ 15 FAG a. F. § 22 FAG n. F.'!F14+'§ 16 FAG a. F.  § 24 FAG n. F.'!F13+FLA!G11</f>
        <v>1392726.6600000001</v>
      </c>
      <c r="F12" s="55">
        <f t="shared" si="0"/>
        <v>3068718.66</v>
      </c>
      <c r="G12" s="75">
        <f>F12-Kreisumlage!D13</f>
        <v>1586689.2086040003</v>
      </c>
      <c r="H12" s="113">
        <f>'IST-Steuer-Einnahmen Vorvorjahr'!E11</f>
        <v>2338806</v>
      </c>
      <c r="I12" s="55">
        <f>'SZW Gemeinden'!G12-Finanzausgleichsumlage!G11+'§ 15 FAG a. F. § 22 FAG n. F.'!G14+'§ 16 FAG a. F.  § 24 FAG n. F.'!G13+FLA!H11</f>
        <v>1208821.6499999999</v>
      </c>
      <c r="J12" s="55">
        <f t="shared" si="1"/>
        <v>3547627.65</v>
      </c>
      <c r="K12" s="75">
        <f>J12-Kreisumlage!E13</f>
        <v>1923535.77477</v>
      </c>
      <c r="L12" s="113">
        <f>'IST-Steuer-Einnahmen Vorvorjahr'!G11</f>
        <v>2170010</v>
      </c>
      <c r="M12" s="55">
        <f>'SZW Gemeinden'!I12-Finanzausgleichsumlage!H11+'§ 15 FAG a. F. § 22 FAG n. F.'!H14+'§ 16 FAG a. F.  § 24 FAG n. F.'!H13+Infrastrukturpauschale!D11</f>
        <v>1938206.2</v>
      </c>
      <c r="N12" s="55">
        <f t="shared" si="2"/>
        <v>4108216.2</v>
      </c>
      <c r="O12" s="75">
        <f>N12-Kreisumlage!F13</f>
        <v>2617771.618946</v>
      </c>
      <c r="P12" s="121">
        <f>'IST-Steuer-Einnahmen Vorvorjahr'!I11</f>
        <v>2502797</v>
      </c>
      <c r="Q12" s="55">
        <f>'SZW Gemeinden'!K12-Finanzausgleichsumlage!I11+'§ 15 FAG a. F. § 22 FAG n. F.'!I14+'§ 16 FAG a. F.  § 24 FAG n. F.'!I13+Infrastrukturpauschale!E11</f>
        <v>1629494.67</v>
      </c>
      <c r="R12" s="55">
        <f t="shared" si="3"/>
        <v>4132291.67</v>
      </c>
      <c r="S12" s="75">
        <f>R12-Kreisumlage!H13</f>
        <v>2497516.1893250002</v>
      </c>
      <c r="T12" s="113">
        <f t="shared" si="4"/>
        <v>332787</v>
      </c>
      <c r="U12" s="129">
        <f t="shared" si="5"/>
        <v>-308711.53000000003</v>
      </c>
      <c r="V12" s="55">
        <f t="shared" si="6"/>
        <v>24075.469999999739</v>
      </c>
      <c r="W12" s="55">
        <f>Kreisumlage!H13-Kreisumlage!G13</f>
        <v>152597.17067499971</v>
      </c>
      <c r="X12" s="232">
        <f t="shared" si="7"/>
        <v>-120255.42962099984</v>
      </c>
    </row>
    <row r="13" spans="1:24">
      <c r="A13" s="112">
        <v>13073105</v>
      </c>
      <c r="B13" s="33">
        <v>317</v>
      </c>
      <c r="C13" s="36" t="s">
        <v>18</v>
      </c>
      <c r="D13" s="113">
        <f>'IST-Steuer-Einnahmen Vorvorjahr'!D12</f>
        <v>2873024</v>
      </c>
      <c r="E13" s="55">
        <f>'SZW Gemeinden'!F13-Finanzausgleichsumlage!F12+'§ 15 FAG a. F. § 22 FAG n. F.'!F15+'§ 16 FAG a. F.  § 24 FAG n. F.'!F14+FLA!G12</f>
        <v>845029.38</v>
      </c>
      <c r="F13" s="55">
        <f t="shared" si="0"/>
        <v>3718053.38</v>
      </c>
      <c r="G13" s="75">
        <f>F13-Kreisumlage!D14</f>
        <v>2307246.6803599996</v>
      </c>
      <c r="H13" s="113">
        <f>'IST-Steuer-Einnahmen Vorvorjahr'!E12</f>
        <v>3383672</v>
      </c>
      <c r="I13" s="55">
        <f>'SZW Gemeinden'!G13-Finanzausgleichsumlage!G12+'§ 15 FAG a. F. § 22 FAG n. F.'!G15+'§ 16 FAG a. F.  § 24 FAG n. F.'!G14+FLA!H12</f>
        <v>649967.76</v>
      </c>
      <c r="J13" s="55">
        <f t="shared" si="1"/>
        <v>4033639.76</v>
      </c>
      <c r="K13" s="75">
        <f>J13-Kreisumlage!E14</f>
        <v>2589362.5186549998</v>
      </c>
      <c r="L13" s="113">
        <f>'IST-Steuer-Einnahmen Vorvorjahr'!G12</f>
        <v>3836459</v>
      </c>
      <c r="M13" s="55">
        <f>'SZW Gemeinden'!I13-Finanzausgleichsumlage!H12+'§ 15 FAG a. F. § 22 FAG n. F.'!H15+'§ 16 FAG a. F.  § 24 FAG n. F.'!H14+Infrastrukturpauschale!D12</f>
        <v>479618.82999999996</v>
      </c>
      <c r="N13" s="55">
        <f t="shared" si="2"/>
        <v>4316077.83</v>
      </c>
      <c r="O13" s="75">
        <f>N13-Kreisumlage!F14</f>
        <v>2885122.5652609998</v>
      </c>
      <c r="P13" s="121">
        <f>'IST-Steuer-Einnahmen Vorvorjahr'!I12</f>
        <v>3785136</v>
      </c>
      <c r="Q13" s="55">
        <f>'SZW Gemeinden'!K13-Finanzausgleichsumlage!I12+'§ 15 FAG a. F. § 22 FAG n. F.'!I15+'§ 16 FAG a. F.  § 24 FAG n. F.'!I14+Infrastrukturpauschale!E12</f>
        <v>430746.61</v>
      </c>
      <c r="R13" s="55">
        <f t="shared" si="3"/>
        <v>4215882.6100000003</v>
      </c>
      <c r="S13" s="75">
        <f>R13-Kreisumlage!H14</f>
        <v>2728298.1786400005</v>
      </c>
      <c r="T13" s="233">
        <f t="shared" si="4"/>
        <v>-51323</v>
      </c>
      <c r="U13" s="129">
        <f t="shared" si="5"/>
        <v>-48872.219999999972</v>
      </c>
      <c r="V13" s="128">
        <f t="shared" si="6"/>
        <v>-100195.21999999974</v>
      </c>
      <c r="W13" s="55">
        <f>Kreisumlage!H14-Kreisumlage!G14</f>
        <v>64565.501360000111</v>
      </c>
      <c r="X13" s="232">
        <f t="shared" si="7"/>
        <v>-156824.38662099931</v>
      </c>
    </row>
    <row r="14" spans="1:24">
      <c r="A14" s="112">
        <v>13073005</v>
      </c>
      <c r="B14" s="33">
        <v>5351</v>
      </c>
      <c r="C14" s="36" t="s">
        <v>19</v>
      </c>
      <c r="D14" s="113">
        <f>'IST-Steuer-Einnahmen Vorvorjahr'!D13</f>
        <v>316628</v>
      </c>
      <c r="E14" s="55">
        <f>'SZW Gemeinden'!F14-Finanzausgleichsumlage!F13+'§ 15 FAG a. F. § 22 FAG n. F.'!F16+'§ 16 FAG a. F.  § 24 FAG n. F.'!F15+FLA!G13</f>
        <v>453129.25999999995</v>
      </c>
      <c r="F14" s="55">
        <f t="shared" si="0"/>
        <v>769757.26</v>
      </c>
      <c r="G14" s="75">
        <f>F14-Kreisumlage!D15</f>
        <v>425239.16982399998</v>
      </c>
      <c r="H14" s="113">
        <f>'IST-Steuer-Einnahmen Vorvorjahr'!E13</f>
        <v>374024</v>
      </c>
      <c r="I14" s="55">
        <f>'SZW Gemeinden'!G14-Finanzausgleichsumlage!G13+'§ 15 FAG a. F. § 22 FAG n. F.'!G16+'§ 16 FAG a. F.  § 24 FAG n. F.'!G15+FLA!H13</f>
        <v>464743.9</v>
      </c>
      <c r="J14" s="55">
        <f t="shared" si="1"/>
        <v>838767.9</v>
      </c>
      <c r="K14" s="75">
        <f>J14-Kreisumlage!E15</f>
        <v>488428.06905000005</v>
      </c>
      <c r="L14" s="113">
        <f>'IST-Steuer-Einnahmen Vorvorjahr'!G13</f>
        <v>370483</v>
      </c>
      <c r="M14" s="55">
        <f>'SZW Gemeinden'!I14-Finanzausgleichsumlage!H13+'§ 15 FAG a. F. § 22 FAG n. F.'!H16+'§ 16 FAG a. F.  § 24 FAG n. F.'!H15+Infrastrukturpauschale!D13</f>
        <v>651936.72000000009</v>
      </c>
      <c r="N14" s="55">
        <f t="shared" si="2"/>
        <v>1022419.7200000001</v>
      </c>
      <c r="O14" s="75">
        <f>N14-Kreisumlage!F15</f>
        <v>667589.60650500003</v>
      </c>
      <c r="P14" s="121">
        <f>'IST-Steuer-Einnahmen Vorvorjahr'!I13</f>
        <v>409977</v>
      </c>
      <c r="Q14" s="55">
        <f>'SZW Gemeinden'!K14-Finanzausgleichsumlage!I13+'§ 15 FAG a. F. § 22 FAG n. F.'!I16+'§ 16 FAG a. F.  § 24 FAG n. F.'!I15+Infrastrukturpauschale!E13</f>
        <v>677153.46</v>
      </c>
      <c r="R14" s="55">
        <f t="shared" si="3"/>
        <v>1087130.46</v>
      </c>
      <c r="S14" s="75">
        <f>R14-Kreisumlage!H15</f>
        <v>689743.0986599999</v>
      </c>
      <c r="T14" s="113">
        <f t="shared" si="4"/>
        <v>39494</v>
      </c>
      <c r="U14" s="55">
        <f t="shared" si="5"/>
        <v>25216.739999999874</v>
      </c>
      <c r="V14" s="55">
        <f t="shared" si="6"/>
        <v>64710.739999999874</v>
      </c>
      <c r="W14" s="55">
        <f>Kreisumlage!H15-Kreisumlage!G15</f>
        <v>44525.201340000029</v>
      </c>
      <c r="X14" s="75">
        <f t="shared" si="7"/>
        <v>22153.492154999869</v>
      </c>
    </row>
    <row r="15" spans="1:24">
      <c r="A15" s="112">
        <v>13073037</v>
      </c>
      <c r="B15" s="33">
        <v>5351</v>
      </c>
      <c r="C15" s="36" t="s">
        <v>20</v>
      </c>
      <c r="D15" s="113">
        <f>'IST-Steuer-Einnahmen Vorvorjahr'!D14</f>
        <v>366563</v>
      </c>
      <c r="E15" s="55">
        <f>'SZW Gemeinden'!F15-Finanzausgleichsumlage!F14+'§ 15 FAG a. F. § 22 FAG n. F.'!F17+'§ 16 FAG a. F.  § 24 FAG n. F.'!F16+FLA!G14</f>
        <v>266523.93</v>
      </c>
      <c r="F15" s="55">
        <f t="shared" si="0"/>
        <v>633086.92999999993</v>
      </c>
      <c r="G15" s="75">
        <f>F15-Kreisumlage!D16</f>
        <v>343296.57855199993</v>
      </c>
      <c r="H15" s="113">
        <f>'IST-Steuer-Einnahmen Vorvorjahr'!E14</f>
        <v>387076</v>
      </c>
      <c r="I15" s="55">
        <f>'SZW Gemeinden'!G15-Finanzausgleichsumlage!G14+'§ 15 FAG a. F. § 22 FAG n. F.'!G17+'§ 16 FAG a. F.  § 24 FAG n. F.'!G16+FLA!H14</f>
        <v>289035.34000000003</v>
      </c>
      <c r="J15" s="55">
        <f t="shared" si="1"/>
        <v>676111.34000000008</v>
      </c>
      <c r="K15" s="75">
        <f>J15-Kreisumlage!E16</f>
        <v>385980.7618850001</v>
      </c>
      <c r="L15" s="113">
        <f>'IST-Steuer-Einnahmen Vorvorjahr'!G14</f>
        <v>413169</v>
      </c>
      <c r="M15" s="55">
        <f>'SZW Gemeinden'!I15-Finanzausgleichsumlage!H14+'§ 15 FAG a. F. § 22 FAG n. F.'!H17+'§ 16 FAG a. F.  § 24 FAG n. F.'!H16+Infrastrukturpauschale!D14</f>
        <v>371561.72</v>
      </c>
      <c r="N15" s="55">
        <f t="shared" si="2"/>
        <v>784730.72</v>
      </c>
      <c r="O15" s="75">
        <f>N15-Kreisumlage!F16</f>
        <v>508720.90205899993</v>
      </c>
      <c r="P15" s="121">
        <f>'IST-Steuer-Einnahmen Vorvorjahr'!I14</f>
        <v>470239</v>
      </c>
      <c r="Q15" s="55">
        <f>'SZW Gemeinden'!K15-Finanzausgleichsumlage!I14+'§ 15 FAG a. F. § 22 FAG n. F.'!I17+'§ 16 FAG a. F.  § 24 FAG n. F.'!I16+Infrastrukturpauschale!E14</f>
        <v>340147.04000000004</v>
      </c>
      <c r="R15" s="55">
        <f t="shared" si="3"/>
        <v>810386.04</v>
      </c>
      <c r="S15" s="75">
        <f>R15-Kreisumlage!H16</f>
        <v>509578.41792000004</v>
      </c>
      <c r="T15" s="113">
        <f t="shared" si="4"/>
        <v>57070</v>
      </c>
      <c r="U15" s="129">
        <f t="shared" si="5"/>
        <v>-31414.679999999935</v>
      </c>
      <c r="V15" s="55">
        <f t="shared" si="6"/>
        <v>25655.320000000065</v>
      </c>
      <c r="W15" s="55">
        <f>Kreisumlage!H16-Kreisumlage!G16</f>
        <v>26328.602079999982</v>
      </c>
      <c r="X15" s="75">
        <f t="shared" si="7"/>
        <v>857.515861000109</v>
      </c>
    </row>
    <row r="16" spans="1:24">
      <c r="A16" s="112">
        <v>13073044</v>
      </c>
      <c r="B16" s="33">
        <v>5351</v>
      </c>
      <c r="C16" s="36" t="s">
        <v>21</v>
      </c>
      <c r="D16" s="113">
        <f>'IST-Steuer-Einnahmen Vorvorjahr'!D15</f>
        <v>415567</v>
      </c>
      <c r="E16" s="55">
        <f>'SZW Gemeinden'!F16-Finanzausgleichsumlage!F15+'§ 15 FAG a. F. § 22 FAG n. F.'!F18+'§ 16 FAG a. F.  § 24 FAG n. F.'!F17+FLA!G15</f>
        <v>201673.56</v>
      </c>
      <c r="F16" s="55">
        <f t="shared" si="0"/>
        <v>617240.56000000006</v>
      </c>
      <c r="G16" s="75">
        <f>F16-Kreisumlage!D17</f>
        <v>334821.08008600009</v>
      </c>
      <c r="H16" s="113">
        <f>'IST-Steuer-Einnahmen Vorvorjahr'!E15</f>
        <v>540800</v>
      </c>
      <c r="I16" s="55">
        <f>'SZW Gemeinden'!G16-Finanzausgleichsumlage!G15+'§ 15 FAG a. F. § 22 FAG n. F.'!G18+'§ 16 FAG a. F.  § 24 FAG n. F.'!G17+FLA!H15</f>
        <v>120099.67</v>
      </c>
      <c r="J16" s="55">
        <f t="shared" si="1"/>
        <v>660899.67000000004</v>
      </c>
      <c r="K16" s="75">
        <f>J16-Kreisumlage!E17</f>
        <v>378555.44982000004</v>
      </c>
      <c r="L16" s="113">
        <f>'IST-Steuer-Einnahmen Vorvorjahr'!G15</f>
        <v>602678</v>
      </c>
      <c r="M16" s="55">
        <f>'SZW Gemeinden'!I16-Finanzausgleichsumlage!H15+'§ 15 FAG a. F. § 22 FAG n. F.'!H18+'§ 16 FAG a. F.  § 24 FAG n. F.'!H17+Infrastrukturpauschale!D15</f>
        <v>119317.45999999999</v>
      </c>
      <c r="N16" s="55">
        <f t="shared" si="2"/>
        <v>721995.46</v>
      </c>
      <c r="O16" s="75">
        <f>N16-Kreisumlage!F17</f>
        <v>462171.81849399995</v>
      </c>
      <c r="P16" s="121">
        <f>'IST-Steuer-Einnahmen Vorvorjahr'!I15</f>
        <v>666434</v>
      </c>
      <c r="Q16" s="55">
        <f>'SZW Gemeinden'!K16-Finanzausgleichsumlage!I15+'§ 15 FAG a. F. § 22 FAG n. F.'!I18+'§ 16 FAG a. F.  § 24 FAG n. F.'!I17+Infrastrukturpauschale!E15</f>
        <v>85184.299999999988</v>
      </c>
      <c r="R16" s="55">
        <f t="shared" si="3"/>
        <v>751618.3</v>
      </c>
      <c r="S16" s="75">
        <f>R16-Kreisumlage!H17</f>
        <v>465199.78765000007</v>
      </c>
      <c r="T16" s="113">
        <f t="shared" si="4"/>
        <v>63756</v>
      </c>
      <c r="U16" s="129">
        <f t="shared" si="5"/>
        <v>-34133.160000000003</v>
      </c>
      <c r="V16" s="55">
        <f t="shared" si="6"/>
        <v>29622.840000000084</v>
      </c>
      <c r="W16" s="55">
        <f>Kreisumlage!H17-Kreisumlage!G17</f>
        <v>28035.902349999989</v>
      </c>
      <c r="X16" s="75">
        <f t="shared" si="7"/>
        <v>3027.9691560001229</v>
      </c>
    </row>
    <row r="17" spans="1:24">
      <c r="A17" s="112">
        <v>13073046</v>
      </c>
      <c r="B17" s="33">
        <v>5351</v>
      </c>
      <c r="C17" s="36" t="s">
        <v>22</v>
      </c>
      <c r="D17" s="113">
        <f>'IST-Steuer-Einnahmen Vorvorjahr'!D16</f>
        <v>1561753</v>
      </c>
      <c r="E17" s="55">
        <f>'SZW Gemeinden'!F17-Finanzausgleichsumlage!F16+'§ 15 FAG a. F. § 22 FAG n. F.'!F19+'§ 16 FAG a. F.  § 24 FAG n. F.'!F18+FLA!G16</f>
        <v>307490.83999999997</v>
      </c>
      <c r="F17" s="55">
        <f t="shared" si="0"/>
        <v>1869243.8399999999</v>
      </c>
      <c r="G17" s="75">
        <f>F17-Kreisumlage!D18</f>
        <v>1012464.7734539999</v>
      </c>
      <c r="H17" s="113">
        <f>'IST-Steuer-Einnahmen Vorvorjahr'!E16</f>
        <v>1788656</v>
      </c>
      <c r="I17" s="55">
        <f>'SZW Gemeinden'!G17-Finanzausgleichsumlage!G16+'§ 15 FAG a. F. § 22 FAG n. F.'!G19+'§ 16 FAG a. F.  § 24 FAG n. F.'!G18+FLA!H16</f>
        <v>154325.58000000002</v>
      </c>
      <c r="J17" s="55">
        <f t="shared" si="1"/>
        <v>1942981.58</v>
      </c>
      <c r="K17" s="75">
        <f>J17-Kreisumlage!E18</f>
        <v>1110139.5159499999</v>
      </c>
      <c r="L17" s="113">
        <f>'IST-Steuer-Einnahmen Vorvorjahr'!G16</f>
        <v>1725132</v>
      </c>
      <c r="M17" s="55">
        <f>'SZW Gemeinden'!I17-Finanzausgleichsumlage!H16+'§ 15 FAG a. F. § 22 FAG n. F.'!H19+'§ 16 FAG a. F.  § 24 FAG n. F.'!H18+Infrastrukturpauschale!D16</f>
        <v>307162.89</v>
      </c>
      <c r="N17" s="55">
        <f t="shared" si="2"/>
        <v>2032294.8900000001</v>
      </c>
      <c r="O17" s="75">
        <f>N17-Kreisumlage!F18</f>
        <v>1307221.0809690002</v>
      </c>
      <c r="P17" s="121">
        <f>'IST-Steuer-Einnahmen Vorvorjahr'!I16</f>
        <v>1958205</v>
      </c>
      <c r="Q17" s="55">
        <f>'SZW Gemeinden'!K17-Finanzausgleichsumlage!I16+'§ 15 FAG a. F. § 22 FAG n. F.'!I19+'§ 16 FAG a. F.  § 24 FAG n. F.'!I18+Infrastrukturpauschale!E16</f>
        <v>184210.01</v>
      </c>
      <c r="R17" s="55">
        <f t="shared" si="3"/>
        <v>2142415.0099999998</v>
      </c>
      <c r="S17" s="75">
        <f>R17-Kreisumlage!H18</f>
        <v>1332431.5704499998</v>
      </c>
      <c r="T17" s="113">
        <f t="shared" si="4"/>
        <v>233073</v>
      </c>
      <c r="U17" s="129">
        <f t="shared" si="5"/>
        <v>-122952.88</v>
      </c>
      <c r="V17" s="55">
        <f t="shared" si="6"/>
        <v>110120.11999999965</v>
      </c>
      <c r="W17" s="55">
        <f>Kreisumlage!H18-Kreisumlage!G18</f>
        <v>88931.019549999968</v>
      </c>
      <c r="X17" s="75">
        <f t="shared" si="7"/>
        <v>25210.489480999531</v>
      </c>
    </row>
    <row r="18" spans="1:24">
      <c r="A18" s="112">
        <v>13073066</v>
      </c>
      <c r="B18" s="33">
        <v>5351</v>
      </c>
      <c r="C18" s="36" t="s">
        <v>23</v>
      </c>
      <c r="D18" s="113">
        <f>'IST-Steuer-Einnahmen Vorvorjahr'!D17</f>
        <v>448562</v>
      </c>
      <c r="E18" s="55">
        <f>'SZW Gemeinden'!F18-Finanzausgleichsumlage!F17+'§ 15 FAG a. F. § 22 FAG n. F.'!F20+'§ 16 FAG a. F.  § 24 FAG n. F.'!F19+FLA!G17</f>
        <v>399772.21</v>
      </c>
      <c r="F18" s="55">
        <f t="shared" si="0"/>
        <v>848334.21</v>
      </c>
      <c r="G18" s="75">
        <f>F18-Kreisumlage!D19</f>
        <v>454879.26177599997</v>
      </c>
      <c r="H18" s="113">
        <f>'IST-Steuer-Einnahmen Vorvorjahr'!E17</f>
        <v>520292</v>
      </c>
      <c r="I18" s="55">
        <f>'SZW Gemeinden'!G18-Finanzausgleichsumlage!G17+'§ 15 FAG a. F. § 22 FAG n. F.'!G20+'§ 16 FAG a. F.  § 24 FAG n. F.'!G19+FLA!H17</f>
        <v>408773.31</v>
      </c>
      <c r="J18" s="55">
        <f t="shared" si="1"/>
        <v>929065.31</v>
      </c>
      <c r="K18" s="75">
        <f>J18-Kreisumlage!E19</f>
        <v>529192.98875000002</v>
      </c>
      <c r="L18" s="113">
        <f>'IST-Steuer-Einnahmen Vorvorjahr'!G17</f>
        <v>597710</v>
      </c>
      <c r="M18" s="55">
        <f>'SZW Gemeinden'!I18-Finanzausgleichsumlage!H17+'§ 15 FAG a. F. § 22 FAG n. F.'!H20+'§ 16 FAG a. F.  § 24 FAG n. F.'!H19+Infrastrukturpauschale!D17</f>
        <v>530333.80000000005</v>
      </c>
      <c r="N18" s="55">
        <f t="shared" si="2"/>
        <v>1128043.8</v>
      </c>
      <c r="O18" s="75">
        <f>N18-Kreisumlage!F19</f>
        <v>732807.70302999998</v>
      </c>
      <c r="P18" s="121">
        <f>'IST-Steuer-Einnahmen Vorvorjahr'!I17</f>
        <v>1008341</v>
      </c>
      <c r="Q18" s="55">
        <f>'SZW Gemeinden'!K18-Finanzausgleichsumlage!I17+'§ 15 FAG a. F. § 22 FAG n. F.'!I20+'§ 16 FAG a. F.  § 24 FAG n. F.'!I19+Infrastrukturpauschale!E17</f>
        <v>191489.78999999998</v>
      </c>
      <c r="R18" s="55">
        <f t="shared" si="3"/>
        <v>1199830.79</v>
      </c>
      <c r="S18" s="75">
        <f>R18-Kreisumlage!H19</f>
        <v>756193.94741000002</v>
      </c>
      <c r="T18" s="113">
        <f t="shared" si="4"/>
        <v>410631</v>
      </c>
      <c r="U18" s="129">
        <f t="shared" si="5"/>
        <v>-338844.01000000007</v>
      </c>
      <c r="V18" s="55">
        <f t="shared" si="6"/>
        <v>71786.989999999991</v>
      </c>
      <c r="W18" s="55">
        <f>Kreisumlage!H19-Kreisumlage!G19</f>
        <v>50592.792589999968</v>
      </c>
      <c r="X18" s="75">
        <f t="shared" si="7"/>
        <v>23386.244380000047</v>
      </c>
    </row>
    <row r="19" spans="1:24">
      <c r="A19" s="112">
        <v>13073068</v>
      </c>
      <c r="B19" s="33">
        <v>5351</v>
      </c>
      <c r="C19" s="36" t="s">
        <v>24</v>
      </c>
      <c r="D19" s="113">
        <f>'IST-Steuer-Einnahmen Vorvorjahr'!D18</f>
        <v>945302</v>
      </c>
      <c r="E19" s="55">
        <f>'SZW Gemeinden'!F19-Finanzausgleichsumlage!F18+'§ 15 FAG a. F. § 22 FAG n. F.'!F21+'§ 16 FAG a. F.  § 24 FAG n. F.'!F20+FLA!G18</f>
        <v>780256.49999999988</v>
      </c>
      <c r="F19" s="55">
        <f t="shared" si="0"/>
        <v>1725558.5</v>
      </c>
      <c r="G19" s="75">
        <f>F19-Kreisumlage!D20</f>
        <v>940919.99888600002</v>
      </c>
      <c r="H19" s="113">
        <f>'IST-Steuer-Einnahmen Vorvorjahr'!E18</f>
        <v>984965</v>
      </c>
      <c r="I19" s="55">
        <f>'SZW Gemeinden'!G19-Finanzausgleichsumlage!G18+'§ 15 FAG a. F. § 22 FAG n. F.'!G21+'§ 16 FAG a. F.  § 24 FAG n. F.'!G20+FLA!H18</f>
        <v>835180.95</v>
      </c>
      <c r="J19" s="55">
        <f t="shared" si="1"/>
        <v>1820145.95</v>
      </c>
      <c r="K19" s="75">
        <f>J19-Kreisumlage!E20</f>
        <v>1038880.879295</v>
      </c>
      <c r="L19" s="113">
        <f>'IST-Steuer-Einnahmen Vorvorjahr'!G18</f>
        <v>1054639</v>
      </c>
      <c r="M19" s="55">
        <f>'SZW Gemeinden'!I19-Finanzausgleichsumlage!H18+'§ 15 FAG a. F. § 22 FAG n. F.'!H21+'§ 16 FAG a. F.  § 24 FAG n. F.'!H20+Infrastrukturpauschale!D18</f>
        <v>1198224.1300000001</v>
      </c>
      <c r="N19" s="55">
        <f t="shared" si="2"/>
        <v>2252863.13</v>
      </c>
      <c r="O19" s="75">
        <f>N19-Kreisumlage!F20</f>
        <v>1472081.1106969998</v>
      </c>
      <c r="P19" s="121">
        <f>'IST-Steuer-Einnahmen Vorvorjahr'!I18</f>
        <v>1228191</v>
      </c>
      <c r="Q19" s="55">
        <f>'SZW Gemeinden'!K19-Finanzausgleichsumlage!I18+'§ 15 FAG a. F. § 22 FAG n. F.'!I21+'§ 16 FAG a. F.  § 24 FAG n. F.'!I20+Infrastrukturpauschale!E18</f>
        <v>1130926.48</v>
      </c>
      <c r="R19" s="55">
        <f t="shared" si="3"/>
        <v>2359117.48</v>
      </c>
      <c r="S19" s="75">
        <f>R19-Kreisumlage!H20</f>
        <v>1496745.921685</v>
      </c>
      <c r="T19" s="113">
        <f t="shared" si="4"/>
        <v>173552</v>
      </c>
      <c r="U19" s="129">
        <f t="shared" si="5"/>
        <v>-67297.65000000014</v>
      </c>
      <c r="V19" s="55">
        <f t="shared" si="6"/>
        <v>106254.35000000009</v>
      </c>
      <c r="W19" s="55">
        <f>Kreisumlage!H20-Kreisumlage!G20</f>
        <v>85919.898314999882</v>
      </c>
      <c r="X19" s="75">
        <f t="shared" si="7"/>
        <v>24664.810988000128</v>
      </c>
    </row>
    <row r="20" spans="1:24">
      <c r="A20" s="243">
        <v>13073009</v>
      </c>
      <c r="B20" s="244">
        <v>5352</v>
      </c>
      <c r="C20" s="259" t="s">
        <v>25</v>
      </c>
      <c r="D20" s="245">
        <f>'IST-Steuer-Einnahmen Vorvorjahr'!D19</f>
        <v>4075868</v>
      </c>
      <c r="E20" s="246">
        <f>'SZW Gemeinden'!F20-Finanzausgleichsumlage!F19+'§ 15 FAG a. F. § 22 FAG n. F.'!F22+'§ 16 FAG a. F.  § 24 FAG n. F.'!F21+FLA!G19</f>
        <v>3970984.7699999996</v>
      </c>
      <c r="F20" s="246">
        <f t="shared" si="0"/>
        <v>8046852.7699999996</v>
      </c>
      <c r="G20" s="247">
        <f>F20-Kreisumlage!D21</f>
        <v>4713339.1359259989</v>
      </c>
      <c r="H20" s="245">
        <f>'IST-Steuer-Einnahmen Vorvorjahr'!E19</f>
        <v>4279625</v>
      </c>
      <c r="I20" s="246">
        <f>'SZW Gemeinden'!G20-Finanzausgleichsumlage!G19+'§ 15 FAG a. F. § 22 FAG n. F.'!G22+'§ 16 FAG a. F.  § 24 FAG n. F.'!G21+FLA!H19</f>
        <v>4123072.5100000002</v>
      </c>
      <c r="J20" s="246">
        <f t="shared" si="1"/>
        <v>8402697.5099999998</v>
      </c>
      <c r="K20" s="247">
        <f>J20-Kreisumlage!E21</f>
        <v>5106374.3648399999</v>
      </c>
      <c r="L20" s="245">
        <f>'IST-Steuer-Einnahmen Vorvorjahr'!G19</f>
        <v>4694377</v>
      </c>
      <c r="M20" s="246">
        <f>'SZW Gemeinden'!I20-Finanzausgleichsumlage!H19+'§ 15 FAG a. F. § 22 FAG n. F.'!H22+'§ 16 FAG a. F.  § 24 FAG n. F.'!H21+Infrastrukturpauschale!D19</f>
        <v>4676708.09</v>
      </c>
      <c r="N20" s="246">
        <f t="shared" si="2"/>
        <v>9371085.0899999999</v>
      </c>
      <c r="O20" s="247">
        <f>N20-Kreisumlage!F21</f>
        <v>6135187.1317069996</v>
      </c>
      <c r="P20" s="248">
        <f>'IST-Steuer-Einnahmen Vorvorjahr'!I19</f>
        <v>4438645</v>
      </c>
      <c r="Q20" s="246">
        <f>'SZW Gemeinden'!K20-Finanzausgleichsumlage!I19+'§ 15 FAG a. F. § 22 FAG n. F.'!I22+'§ 16 FAG a. F.  § 24 FAG n. F.'!I21+Infrastrukturpauschale!E19</f>
        <v>4989041.3100000005</v>
      </c>
      <c r="R20" s="246">
        <f t="shared" si="3"/>
        <v>9427686.3100000005</v>
      </c>
      <c r="S20" s="247">
        <f>R20-Kreisumlage!H21</f>
        <v>5967693.8518599998</v>
      </c>
      <c r="T20" s="233">
        <f t="shared" si="4"/>
        <v>-255732</v>
      </c>
      <c r="U20" s="246">
        <f t="shared" si="5"/>
        <v>312333.22000000067</v>
      </c>
      <c r="V20" s="246">
        <f t="shared" si="6"/>
        <v>56601.220000000671</v>
      </c>
      <c r="W20" s="246">
        <f>Kreisumlage!H21-Kreisumlage!G21</f>
        <v>242041.36814000038</v>
      </c>
      <c r="X20" s="232">
        <f t="shared" si="7"/>
        <v>-167493.27984699979</v>
      </c>
    </row>
    <row r="21" spans="1:24">
      <c r="A21" s="112">
        <v>13073018</v>
      </c>
      <c r="B21" s="33">
        <v>5352</v>
      </c>
      <c r="C21" s="36" t="s">
        <v>26</v>
      </c>
      <c r="D21" s="113">
        <f>'IST-Steuer-Einnahmen Vorvorjahr'!D20</f>
        <v>215277</v>
      </c>
      <c r="E21" s="55">
        <f>'SZW Gemeinden'!F21-Finanzausgleichsumlage!F20+'§ 15 FAG a. F. § 22 FAG n. F.'!F23+'§ 16 FAG a. F.  § 24 FAG n. F.'!F22+FLA!G20</f>
        <v>178137.78</v>
      </c>
      <c r="F21" s="55">
        <f t="shared" si="0"/>
        <v>393414.78</v>
      </c>
      <c r="G21" s="75">
        <f>F21-Kreisumlage!D22</f>
        <v>212461.48924800003</v>
      </c>
      <c r="H21" s="113">
        <f>'IST-Steuer-Einnahmen Vorvorjahr'!E20</f>
        <v>183596</v>
      </c>
      <c r="I21" s="55">
        <f>'SZW Gemeinden'!G21-Finanzausgleichsumlage!G20+'§ 15 FAG a. F. § 22 FAG n. F.'!G23+'§ 16 FAG a. F.  § 24 FAG n. F.'!G22+FLA!H20</f>
        <v>199565.21000000002</v>
      </c>
      <c r="J21" s="55">
        <f t="shared" si="1"/>
        <v>383161.21</v>
      </c>
      <c r="K21" s="75">
        <f>J21-Kreisumlage!E22</f>
        <v>218216.80957000001</v>
      </c>
      <c r="L21" s="113">
        <f>'IST-Steuer-Einnahmen Vorvorjahr'!G20</f>
        <v>149345</v>
      </c>
      <c r="M21" s="55">
        <f>'SZW Gemeinden'!I21-Finanzausgleichsumlage!H20+'§ 15 FAG a. F. § 22 FAG n. F.'!H23+'§ 16 FAG a. F.  § 24 FAG n. F.'!H22+Infrastrukturpauschale!D20</f>
        <v>320144.17</v>
      </c>
      <c r="N21" s="55">
        <f t="shared" si="2"/>
        <v>469489.17</v>
      </c>
      <c r="O21" s="75">
        <f>N21-Kreisumlage!F22</f>
        <v>303921.91185799998</v>
      </c>
      <c r="P21" s="121">
        <f>'IST-Steuer-Einnahmen Vorvorjahr'!I20</f>
        <v>181505</v>
      </c>
      <c r="Q21" s="55">
        <f>'SZW Gemeinden'!K21-Finanzausgleichsumlage!I20+'§ 15 FAG a. F. § 22 FAG n. F.'!I23+'§ 16 FAG a. F.  § 24 FAG n. F.'!I22+Infrastrukturpauschale!E20</f>
        <v>312553.06</v>
      </c>
      <c r="R21" s="55">
        <f t="shared" si="3"/>
        <v>494058.06</v>
      </c>
      <c r="S21" s="75">
        <f>R21-Kreisumlage!H22</f>
        <v>309430.01785499998</v>
      </c>
      <c r="T21" s="113">
        <f t="shared" si="4"/>
        <v>32160</v>
      </c>
      <c r="U21" s="129">
        <f t="shared" si="5"/>
        <v>-7591.109999999986</v>
      </c>
      <c r="V21" s="55">
        <f t="shared" si="6"/>
        <v>24568.890000000014</v>
      </c>
      <c r="W21" s="55">
        <f>Kreisumlage!H22-Kreisumlage!G22</f>
        <v>19979.052144999994</v>
      </c>
      <c r="X21" s="75">
        <f t="shared" si="7"/>
        <v>5508.105997000006</v>
      </c>
    </row>
    <row r="22" spans="1:24">
      <c r="A22" s="112">
        <v>13073025</v>
      </c>
      <c r="B22" s="33">
        <v>5352</v>
      </c>
      <c r="C22" s="36" t="s">
        <v>27</v>
      </c>
      <c r="D22" s="113">
        <f>'IST-Steuer-Einnahmen Vorvorjahr'!D21</f>
        <v>292230</v>
      </c>
      <c r="E22" s="55">
        <f>'SZW Gemeinden'!F22-Finanzausgleichsumlage!F21+'§ 15 FAG a. F. § 22 FAG n. F.'!F24+'§ 16 FAG a. F.  § 24 FAG n. F.'!F23+FLA!G21</f>
        <v>340790.31</v>
      </c>
      <c r="F22" s="55">
        <f t="shared" si="0"/>
        <v>633020.31000000006</v>
      </c>
      <c r="G22" s="75">
        <f>F22-Kreisumlage!D23</f>
        <v>341247.75289800006</v>
      </c>
      <c r="H22" s="113">
        <f>'IST-Steuer-Einnahmen Vorvorjahr'!E21</f>
        <v>311021</v>
      </c>
      <c r="I22" s="55">
        <f>'SZW Gemeinden'!G22-Finanzausgleichsumlage!G21+'§ 15 FAG a. F. § 22 FAG n. F.'!G24+'§ 16 FAG a. F.  § 24 FAG n. F.'!G23+FLA!H21</f>
        <v>370742.24</v>
      </c>
      <c r="J22" s="55">
        <f t="shared" si="1"/>
        <v>681763.24</v>
      </c>
      <c r="K22" s="75">
        <f>J22-Kreisumlage!E23</f>
        <v>385344.518965</v>
      </c>
      <c r="L22" s="113">
        <f>'IST-Steuer-Einnahmen Vorvorjahr'!G21</f>
        <v>380020</v>
      </c>
      <c r="M22" s="55">
        <f>'SZW Gemeinden'!I22-Finanzausgleichsumlage!H21+'§ 15 FAG a. F. § 22 FAG n. F.'!H24+'§ 16 FAG a. F.  § 24 FAG n. F.'!H23+Infrastrukturpauschale!D21</f>
        <v>476600.31</v>
      </c>
      <c r="N22" s="55">
        <f t="shared" si="2"/>
        <v>856620.31</v>
      </c>
      <c r="O22" s="75">
        <f>N22-Kreisumlage!F23</f>
        <v>556718.32290100004</v>
      </c>
      <c r="P22" s="121">
        <f>'IST-Steuer-Einnahmen Vorvorjahr'!I21</f>
        <v>396207</v>
      </c>
      <c r="Q22" s="55">
        <f>'SZW Gemeinden'!K22-Finanzausgleichsumlage!I21+'§ 15 FAG a. F. § 22 FAG n. F.'!I24+'§ 16 FAG a. F.  § 24 FAG n. F.'!I23+Infrastrukturpauschale!E21</f>
        <v>481219.78</v>
      </c>
      <c r="R22" s="55">
        <f t="shared" si="3"/>
        <v>877426.78</v>
      </c>
      <c r="S22" s="75">
        <f>R22-Kreisumlage!H23</f>
        <v>553508.10643000004</v>
      </c>
      <c r="T22" s="113">
        <f t="shared" si="4"/>
        <v>16187</v>
      </c>
      <c r="U22" s="55">
        <f t="shared" si="5"/>
        <v>4619.4700000000303</v>
      </c>
      <c r="V22" s="55">
        <f t="shared" si="6"/>
        <v>20806.469999999972</v>
      </c>
      <c r="W22" s="55">
        <f>Kreisumlage!H23-Kreisumlage!G23</f>
        <v>25679.993569999991</v>
      </c>
      <c r="X22" s="232">
        <f t="shared" si="7"/>
        <v>-3210.2164709999925</v>
      </c>
    </row>
    <row r="23" spans="1:24">
      <c r="A23" s="112">
        <v>13073042</v>
      </c>
      <c r="B23" s="33">
        <v>5352</v>
      </c>
      <c r="C23" s="36" t="s">
        <v>28</v>
      </c>
      <c r="D23" s="113">
        <f>'IST-Steuer-Einnahmen Vorvorjahr'!D22</f>
        <v>142245</v>
      </c>
      <c r="E23" s="55">
        <f>'SZW Gemeinden'!F23-Finanzausgleichsumlage!F22+'§ 15 FAG a. F. § 22 FAG n. F.'!F25+'§ 16 FAG a. F.  § 24 FAG n. F.'!F24+FLA!G22</f>
        <v>52457.53</v>
      </c>
      <c r="F23" s="55">
        <f t="shared" si="0"/>
        <v>194702.53</v>
      </c>
      <c r="G23" s="75">
        <f>F23-Kreisumlage!D24</f>
        <v>103530.025408</v>
      </c>
      <c r="H23" s="113">
        <f>'IST-Steuer-Einnahmen Vorvorjahr'!E22</f>
        <v>165495</v>
      </c>
      <c r="I23" s="55">
        <f>'SZW Gemeinden'!G23-Finanzausgleichsumlage!G22+'§ 15 FAG a. F. § 22 FAG n. F.'!G25+'§ 16 FAG a. F.  § 24 FAG n. F.'!G24+FLA!H22</f>
        <v>29306.649999999998</v>
      </c>
      <c r="J23" s="55">
        <f t="shared" si="1"/>
        <v>194801.65</v>
      </c>
      <c r="K23" s="75">
        <f>J23-Kreisumlage!E24</f>
        <v>108785.61329499999</v>
      </c>
      <c r="L23" s="113">
        <f>'IST-Steuer-Einnahmen Vorvorjahr'!G22</f>
        <v>198355</v>
      </c>
      <c r="M23" s="55">
        <f>'SZW Gemeinden'!I23-Finanzausgleichsumlage!H22+'§ 15 FAG a. F. § 22 FAG n. F.'!H25+'§ 16 FAG a. F.  § 24 FAG n. F.'!H24+Infrastrukturpauschale!D22</f>
        <v>31624.879999999997</v>
      </c>
      <c r="N23" s="55">
        <f t="shared" si="2"/>
        <v>229979.88</v>
      </c>
      <c r="O23" s="75">
        <f>N23-Kreisumlage!F24</f>
        <v>145742.42884499999</v>
      </c>
      <c r="P23" s="121">
        <f>'IST-Steuer-Einnahmen Vorvorjahr'!I22</f>
        <v>182166</v>
      </c>
      <c r="Q23" s="55">
        <f>'SZW Gemeinden'!K23-Finanzausgleichsumlage!I22+'§ 15 FAG a. F. § 22 FAG n. F.'!I25+'§ 16 FAG a. F.  § 24 FAG n. F.'!I24+Infrastrukturpauschale!E22</f>
        <v>46180.3</v>
      </c>
      <c r="R23" s="55">
        <f t="shared" si="3"/>
        <v>228346.3</v>
      </c>
      <c r="S23" s="75">
        <f>R23-Kreisumlage!H24</f>
        <v>141073.686865</v>
      </c>
      <c r="T23" s="233">
        <f t="shared" si="4"/>
        <v>-16189</v>
      </c>
      <c r="U23" s="55">
        <f t="shared" si="5"/>
        <v>14555.420000000006</v>
      </c>
      <c r="V23" s="128">
        <f t="shared" si="6"/>
        <v>-1633.5800000000163</v>
      </c>
      <c r="W23" s="55">
        <f>Kreisumlage!H24-Kreisumlage!G24</f>
        <v>3502.3531349999976</v>
      </c>
      <c r="X23" s="232">
        <f t="shared" si="7"/>
        <v>-4668.7419799999916</v>
      </c>
    </row>
    <row r="24" spans="1:24">
      <c r="A24" s="112">
        <v>13073043</v>
      </c>
      <c r="B24" s="33">
        <v>5352</v>
      </c>
      <c r="C24" s="36" t="s">
        <v>29</v>
      </c>
      <c r="D24" s="113">
        <f>'IST-Steuer-Einnahmen Vorvorjahr'!D23</f>
        <v>175827</v>
      </c>
      <c r="E24" s="55">
        <f>'SZW Gemeinden'!F24-Finanzausgleichsumlage!F23+'§ 15 FAG a. F. § 22 FAG n. F.'!F26+'§ 16 FAG a. F.  § 24 FAG n. F.'!F25+FLA!G23</f>
        <v>190939.78</v>
      </c>
      <c r="F24" s="55">
        <f t="shared" si="0"/>
        <v>366766.78</v>
      </c>
      <c r="G24" s="75">
        <f>F24-Kreisumlage!D25</f>
        <v>197997.07715800003</v>
      </c>
      <c r="H24" s="113">
        <f>'IST-Steuer-Einnahmen Vorvorjahr'!E23</f>
        <v>205574</v>
      </c>
      <c r="I24" s="55">
        <f>'SZW Gemeinden'!G24-Finanzausgleichsumlage!G23+'§ 15 FAG a. F. § 22 FAG n. F.'!G26+'§ 16 FAG a. F.  § 24 FAG n. F.'!G25+FLA!H23</f>
        <v>246053.15</v>
      </c>
      <c r="J24" s="55">
        <f t="shared" si="1"/>
        <v>451627.15</v>
      </c>
      <c r="K24" s="75">
        <f>J24-Kreisumlage!E25</f>
        <v>256400.02618000004</v>
      </c>
      <c r="L24" s="113">
        <f>'IST-Steuer-Einnahmen Vorvorjahr'!G23</f>
        <v>218289</v>
      </c>
      <c r="M24" s="55">
        <f>'SZW Gemeinden'!I24-Finanzausgleichsumlage!H23+'§ 15 FAG a. F. § 22 FAG n. F.'!H26+'§ 16 FAG a. F.  § 24 FAG n. F.'!H25+Infrastrukturpauschale!D23</f>
        <v>328554.44</v>
      </c>
      <c r="N24" s="55">
        <f t="shared" si="2"/>
        <v>546843.43999999994</v>
      </c>
      <c r="O24" s="75">
        <f>N24-Kreisumlage!F25</f>
        <v>352656.64004999993</v>
      </c>
      <c r="P24" s="121">
        <f>'IST-Steuer-Einnahmen Vorvorjahr'!I23</f>
        <v>229145</v>
      </c>
      <c r="Q24" s="55">
        <f>'SZW Gemeinden'!K24-Finanzausgleichsumlage!I23+'§ 15 FAG a. F. § 22 FAG n. F.'!I26+'§ 16 FAG a. F.  § 24 FAG n. F.'!I25+Infrastrukturpauschale!E23</f>
        <v>343131.89999999997</v>
      </c>
      <c r="R24" s="55">
        <f t="shared" si="3"/>
        <v>572276.89999999991</v>
      </c>
      <c r="S24" s="75">
        <f>R24-Kreisumlage!H25</f>
        <v>358348.24576999992</v>
      </c>
      <c r="T24" s="113">
        <f t="shared" si="4"/>
        <v>10856</v>
      </c>
      <c r="U24" s="55">
        <f t="shared" si="5"/>
        <v>14577.459999999963</v>
      </c>
      <c r="V24" s="55">
        <f t="shared" si="6"/>
        <v>25433.459999999963</v>
      </c>
      <c r="W24" s="55">
        <f>Kreisumlage!H25-Kreisumlage!G25</f>
        <v>20818.844229999988</v>
      </c>
      <c r="X24" s="75">
        <f t="shared" si="7"/>
        <v>5691.6057199999923</v>
      </c>
    </row>
    <row r="25" spans="1:24">
      <c r="A25" s="112">
        <v>13073051</v>
      </c>
      <c r="B25" s="33">
        <v>5352</v>
      </c>
      <c r="C25" s="36" t="s">
        <v>30</v>
      </c>
      <c r="D25" s="113">
        <f>'IST-Steuer-Einnahmen Vorvorjahr'!D24</f>
        <v>292864</v>
      </c>
      <c r="E25" s="55">
        <f>'SZW Gemeinden'!F25-Finanzausgleichsumlage!F24+'§ 15 FAG a. F. § 22 FAG n. F.'!F27+'§ 16 FAG a. F.  § 24 FAG n. F.'!F26+FLA!G24</f>
        <v>205567.28999999998</v>
      </c>
      <c r="F25" s="55">
        <f t="shared" si="0"/>
        <v>498431.29</v>
      </c>
      <c r="G25" s="75">
        <f>F25-Kreisumlage!D26</f>
        <v>269243.20391199994</v>
      </c>
      <c r="H25" s="113">
        <f>'IST-Steuer-Einnahmen Vorvorjahr'!E24</f>
        <v>340394</v>
      </c>
      <c r="I25" s="55">
        <f>'SZW Gemeinden'!G25-Finanzausgleichsumlage!G24+'§ 15 FAG a. F. § 22 FAG n. F.'!G27+'§ 16 FAG a. F.  § 24 FAG n. F.'!G26+FLA!H24</f>
        <v>201421.47999999998</v>
      </c>
      <c r="J25" s="55">
        <f t="shared" si="1"/>
        <v>541815.48</v>
      </c>
      <c r="K25" s="75">
        <f>J25-Kreisumlage!E26</f>
        <v>312062.50878000003</v>
      </c>
      <c r="L25" s="113">
        <f>'IST-Steuer-Einnahmen Vorvorjahr'!G24</f>
        <v>253212</v>
      </c>
      <c r="M25" s="55">
        <f>'SZW Gemeinden'!I25-Finanzausgleichsumlage!H24+'§ 15 FAG a. F. § 22 FAG n. F.'!H27+'§ 16 FAG a. F.  § 24 FAG n. F.'!H26+Infrastrukturpauschale!D24</f>
        <v>392056.36</v>
      </c>
      <c r="N25" s="55">
        <f t="shared" si="2"/>
        <v>645268.36</v>
      </c>
      <c r="O25" s="75">
        <f>N25-Kreisumlage!F26</f>
        <v>422646.04966099997</v>
      </c>
      <c r="P25" s="121">
        <f>'IST-Steuer-Einnahmen Vorvorjahr'!I24</f>
        <v>290368</v>
      </c>
      <c r="Q25" s="55">
        <f>'SZW Gemeinden'!K25-Finanzausgleichsumlage!I24+'§ 15 FAG a. F. § 22 FAG n. F.'!I27+'§ 16 FAG a. F.  § 24 FAG n. F.'!I26+Infrastrukturpauschale!E24</f>
        <v>352039.89999999997</v>
      </c>
      <c r="R25" s="55">
        <f t="shared" si="3"/>
        <v>642407.89999999991</v>
      </c>
      <c r="S25" s="75">
        <f>R25-Kreisumlage!H26</f>
        <v>408624.99057499989</v>
      </c>
      <c r="T25" s="113">
        <f t="shared" si="4"/>
        <v>37156</v>
      </c>
      <c r="U25" s="129">
        <f t="shared" si="5"/>
        <v>-40016.460000000021</v>
      </c>
      <c r="V25" s="128">
        <f t="shared" si="6"/>
        <v>-2860.4600000000792</v>
      </c>
      <c r="W25" s="55">
        <f>Kreisumlage!H26-Kreisumlage!G26</f>
        <v>12395.299425000034</v>
      </c>
      <c r="X25" s="232">
        <f t="shared" si="7"/>
        <v>-14021.059086000081</v>
      </c>
    </row>
    <row r="26" spans="1:24">
      <c r="A26" s="112">
        <v>13073053</v>
      </c>
      <c r="B26" s="33">
        <v>5352</v>
      </c>
      <c r="C26" s="36" t="s">
        <v>31</v>
      </c>
      <c r="D26" s="113">
        <f>'IST-Steuer-Einnahmen Vorvorjahr'!D25</f>
        <v>222911</v>
      </c>
      <c r="E26" s="55">
        <f>'SZW Gemeinden'!F26-Finanzausgleichsumlage!F25+'§ 15 FAG a. F. § 22 FAG n. F.'!F28+'§ 16 FAG a. F.  § 24 FAG n. F.'!F27+FLA!G25</f>
        <v>243664.11</v>
      </c>
      <c r="F26" s="55">
        <f t="shared" si="0"/>
        <v>466575.11</v>
      </c>
      <c r="G26" s="75">
        <f>F26-Kreisumlage!D27</f>
        <v>252986.36808799999</v>
      </c>
      <c r="H26" s="113">
        <f>'IST-Steuer-Einnahmen Vorvorjahr'!E25</f>
        <v>257897</v>
      </c>
      <c r="I26" s="55">
        <f>'SZW Gemeinden'!G26-Finanzausgleichsumlage!G25+'§ 15 FAG a. F. § 22 FAG n. F.'!G28+'§ 16 FAG a. F.  § 24 FAG n. F.'!G27+FLA!H25</f>
        <v>226974.93</v>
      </c>
      <c r="J26" s="55">
        <f t="shared" si="1"/>
        <v>484871.93</v>
      </c>
      <c r="K26" s="75">
        <f>J26-Kreisumlage!E27</f>
        <v>275076.19769</v>
      </c>
      <c r="L26" s="113">
        <f>'IST-Steuer-Einnahmen Vorvorjahr'!G25</f>
        <v>232145</v>
      </c>
      <c r="M26" s="55">
        <f>'SZW Gemeinden'!I26-Finanzausgleichsumlage!H25+'§ 15 FAG a. F. § 22 FAG n. F.'!H28+'§ 16 FAG a. F.  § 24 FAG n. F.'!H27+Infrastrukturpauschale!D25</f>
        <v>345801.23</v>
      </c>
      <c r="N26" s="55">
        <f t="shared" si="2"/>
        <v>577946.23</v>
      </c>
      <c r="O26" s="75">
        <f>N26-Kreisumlage!F27</f>
        <v>373063.450327</v>
      </c>
      <c r="P26" s="121">
        <f>'IST-Steuer-Einnahmen Vorvorjahr'!I25</f>
        <v>328887</v>
      </c>
      <c r="Q26" s="55">
        <f>'SZW Gemeinden'!K26-Finanzausgleichsumlage!I25+'§ 15 FAG a. F. § 22 FAG n. F.'!I28+'§ 16 FAG a. F.  § 24 FAG n. F.'!I27+Infrastrukturpauschale!E25</f>
        <v>247809.12</v>
      </c>
      <c r="R26" s="55">
        <f t="shared" si="3"/>
        <v>576696.12</v>
      </c>
      <c r="S26" s="75">
        <f>R26-Kreisumlage!H27</f>
        <v>357765.725355</v>
      </c>
      <c r="T26" s="113">
        <f t="shared" si="4"/>
        <v>96742</v>
      </c>
      <c r="U26" s="129">
        <f t="shared" si="5"/>
        <v>-97992.109999999986</v>
      </c>
      <c r="V26" s="128">
        <f t="shared" si="6"/>
        <v>-1250.109999999986</v>
      </c>
      <c r="W26" s="55">
        <f>Kreisumlage!H27-Kreisumlage!G27</f>
        <v>15183.934645000001</v>
      </c>
      <c r="X26" s="232">
        <f t="shared" si="7"/>
        <v>-15297.724971999996</v>
      </c>
    </row>
    <row r="27" spans="1:24">
      <c r="A27" s="112">
        <v>13073069</v>
      </c>
      <c r="B27" s="33">
        <v>5352</v>
      </c>
      <c r="C27" s="36" t="s">
        <v>32</v>
      </c>
      <c r="D27" s="113">
        <f>'IST-Steuer-Einnahmen Vorvorjahr'!D26</f>
        <v>296027</v>
      </c>
      <c r="E27" s="55">
        <f>'SZW Gemeinden'!F27-Finanzausgleichsumlage!F26+'§ 15 FAG a. F. § 22 FAG n. F.'!F29+'§ 16 FAG a. F.  § 24 FAG n. F.'!F28+FLA!G26</f>
        <v>269056.05000000005</v>
      </c>
      <c r="F27" s="55">
        <f t="shared" si="0"/>
        <v>565083.05000000005</v>
      </c>
      <c r="G27" s="75">
        <f>F27-Kreisumlage!D28</f>
        <v>301678.32077600004</v>
      </c>
      <c r="H27" s="113">
        <f>'IST-Steuer-Einnahmen Vorvorjahr'!E26</f>
        <v>386831</v>
      </c>
      <c r="I27" s="55">
        <f>'SZW Gemeinden'!G27-Finanzausgleichsumlage!G26+'§ 15 FAG a. F. § 22 FAG n. F.'!G29+'§ 16 FAG a. F.  § 24 FAG n. F.'!G28+FLA!H26</f>
        <v>234990</v>
      </c>
      <c r="J27" s="55">
        <f t="shared" si="1"/>
        <v>621821</v>
      </c>
      <c r="K27" s="75">
        <f>J27-Kreisumlage!E28</f>
        <v>347258.66836999997</v>
      </c>
      <c r="L27" s="113">
        <f>'IST-Steuer-Einnahmen Vorvorjahr'!G26</f>
        <v>396084</v>
      </c>
      <c r="M27" s="55">
        <f>'SZW Gemeinden'!I27-Finanzausgleichsumlage!H26+'§ 15 FAG a. F. § 22 FAG n. F.'!H29+'§ 16 FAG a. F.  § 24 FAG n. F.'!H28+Infrastrukturpauschale!D26</f>
        <v>339900.87</v>
      </c>
      <c r="N27" s="55">
        <f t="shared" si="2"/>
        <v>735984.87</v>
      </c>
      <c r="O27" s="75">
        <f>N27-Kreisumlage!F28</f>
        <v>472117.09897599998</v>
      </c>
      <c r="P27" s="121">
        <f>'IST-Steuer-Einnahmen Vorvorjahr'!I26</f>
        <v>415271</v>
      </c>
      <c r="Q27" s="55">
        <f>'SZW Gemeinden'!K27-Finanzausgleichsumlage!I26+'§ 15 FAG a. F. § 22 FAG n. F.'!I29+'§ 16 FAG a. F.  § 24 FAG n. F.'!I28+Infrastrukturpauschale!E26</f>
        <v>339330.74</v>
      </c>
      <c r="R27" s="55">
        <f t="shared" si="3"/>
        <v>754601.74</v>
      </c>
      <c r="S27" s="75">
        <f>R27-Kreisumlage!H28</f>
        <v>469369.59982</v>
      </c>
      <c r="T27" s="113">
        <f t="shared" si="4"/>
        <v>19187</v>
      </c>
      <c r="U27" s="129">
        <f t="shared" si="5"/>
        <v>-570.13000000000466</v>
      </c>
      <c r="V27" s="55">
        <f t="shared" si="6"/>
        <v>18616.869999999995</v>
      </c>
      <c r="W27" s="55">
        <f>Kreisumlage!H28-Kreisumlage!G28</f>
        <v>22827.83017999999</v>
      </c>
      <c r="X27" s="232">
        <f t="shared" si="7"/>
        <v>-2747.4991559999762</v>
      </c>
    </row>
    <row r="28" spans="1:24">
      <c r="A28" s="112">
        <v>13073077</v>
      </c>
      <c r="B28" s="33">
        <v>5352</v>
      </c>
      <c r="C28" s="36" t="s">
        <v>33</v>
      </c>
      <c r="D28" s="113">
        <f>'IST-Steuer-Einnahmen Vorvorjahr'!D27</f>
        <v>567222</v>
      </c>
      <c r="E28" s="55">
        <f>'SZW Gemeinden'!F28-Finanzausgleichsumlage!F27+'§ 15 FAG a. F. § 22 FAG n. F.'!F30+'§ 16 FAG a. F.  § 24 FAG n. F.'!F29+FLA!G27</f>
        <v>579845.26</v>
      </c>
      <c r="F28" s="55">
        <f t="shared" si="0"/>
        <v>1147067.26</v>
      </c>
      <c r="G28" s="75">
        <f>F28-Kreisumlage!D29</f>
        <v>609496.87592200004</v>
      </c>
      <c r="H28" s="113">
        <f>'IST-Steuer-Einnahmen Vorvorjahr'!E27</f>
        <v>617525</v>
      </c>
      <c r="I28" s="55">
        <f>'SZW Gemeinden'!G28-Finanzausgleichsumlage!G27+'§ 15 FAG a. F. § 22 FAG n. F.'!G30+'§ 16 FAG a. F.  § 24 FAG n. F.'!G29+FLA!H27</f>
        <v>614522.11</v>
      </c>
      <c r="J28" s="55">
        <f t="shared" si="1"/>
        <v>1232047.1099999999</v>
      </c>
      <c r="K28" s="75">
        <f>J28-Kreisumlage!E29</f>
        <v>698674.8136799999</v>
      </c>
      <c r="L28" s="113">
        <f>'IST-Steuer-Einnahmen Vorvorjahr'!G27</f>
        <v>559704</v>
      </c>
      <c r="M28" s="55">
        <f>'SZW Gemeinden'!I28-Finanzausgleichsumlage!H27+'§ 15 FAG a. F. § 22 FAG n. F.'!H30+'§ 16 FAG a. F.  § 24 FAG n. F.'!H29+Infrastrukturpauschale!D27</f>
        <v>952116.72</v>
      </c>
      <c r="N28" s="55">
        <f t="shared" si="2"/>
        <v>1511820.72</v>
      </c>
      <c r="O28" s="75">
        <f>N28-Kreisumlage!F29</f>
        <v>984464.40036700002</v>
      </c>
      <c r="P28" s="121">
        <f>'IST-Steuer-Einnahmen Vorvorjahr'!I27</f>
        <v>617304</v>
      </c>
      <c r="Q28" s="55">
        <f>'SZW Gemeinden'!K28-Finanzausgleichsumlage!I27+'§ 15 FAG a. F. § 22 FAG n. F.'!I30+'§ 16 FAG a. F.  § 24 FAG n. F.'!I29+Infrastrukturpauschale!E27</f>
        <v>937494.44000000006</v>
      </c>
      <c r="R28" s="55">
        <f t="shared" si="3"/>
        <v>1554798.44</v>
      </c>
      <c r="S28" s="75">
        <f>R28-Kreisumlage!H29</f>
        <v>982655.52684499999</v>
      </c>
      <c r="T28" s="113">
        <f t="shared" si="4"/>
        <v>57600</v>
      </c>
      <c r="U28" s="129">
        <f t="shared" si="5"/>
        <v>-14622.279999999912</v>
      </c>
      <c r="V28" s="55">
        <f t="shared" si="6"/>
        <v>42977.719999999972</v>
      </c>
      <c r="W28" s="55">
        <f>Kreisumlage!H29-Kreisumlage!G29</f>
        <v>47711.403154999949</v>
      </c>
      <c r="X28" s="232">
        <f t="shared" si="7"/>
        <v>-1808.8735220000381</v>
      </c>
    </row>
    <row r="29" spans="1:24">
      <c r="A29" s="112">
        <v>13073094</v>
      </c>
      <c r="B29" s="33">
        <v>5352</v>
      </c>
      <c r="C29" s="36" t="s">
        <v>34</v>
      </c>
      <c r="D29" s="113">
        <f>'IST-Steuer-Einnahmen Vorvorjahr'!D28</f>
        <v>464711</v>
      </c>
      <c r="E29" s="55">
        <f>'SZW Gemeinden'!F29-Finanzausgleichsumlage!F28+'§ 15 FAG a. F. § 22 FAG n. F.'!F31+'§ 16 FAG a. F.  § 24 FAG n. F.'!F30+FLA!G28</f>
        <v>478403.13</v>
      </c>
      <c r="F29" s="55">
        <f t="shared" si="0"/>
        <v>943114.13</v>
      </c>
      <c r="G29" s="75">
        <f>F29-Kreisumlage!D30</f>
        <v>519195.51105800003</v>
      </c>
      <c r="H29" s="113">
        <f>'IST-Steuer-Einnahmen Vorvorjahr'!E28</f>
        <v>704918</v>
      </c>
      <c r="I29" s="55">
        <f>'SZW Gemeinden'!G29-Finanzausgleichsumlage!G28+'§ 15 FAG a. F. § 22 FAG n. F.'!G31+'§ 16 FAG a. F.  § 24 FAG n. F.'!G30+FLA!H28</f>
        <v>354747.84</v>
      </c>
      <c r="J29" s="55">
        <f t="shared" si="1"/>
        <v>1059665.8400000001</v>
      </c>
      <c r="K29" s="75">
        <f>J29-Kreisumlage!E30</f>
        <v>611471.43848000001</v>
      </c>
      <c r="L29" s="113">
        <f>'IST-Steuer-Einnahmen Vorvorjahr'!G28</f>
        <v>703592</v>
      </c>
      <c r="M29" s="55">
        <f>'SZW Gemeinden'!I29-Finanzausgleichsumlage!H28+'§ 15 FAG a. F. § 22 FAG n. F.'!H31+'§ 16 FAG a. F.  § 24 FAG n. F.'!H30+Infrastrukturpauschale!D28</f>
        <v>510945.85</v>
      </c>
      <c r="N29" s="55">
        <f t="shared" si="2"/>
        <v>1214537.8500000001</v>
      </c>
      <c r="O29" s="75">
        <f>N29-Kreisumlage!F30</f>
        <v>783079.05580500001</v>
      </c>
      <c r="P29" s="121">
        <f>'IST-Steuer-Einnahmen Vorvorjahr'!I28</f>
        <v>709200</v>
      </c>
      <c r="Q29" s="55">
        <f>'SZW Gemeinden'!K29-Finanzausgleichsumlage!I28+'§ 15 FAG a. F. § 22 FAG n. F.'!I31+'§ 16 FAG a. F.  § 24 FAG n. F.'!I30+Infrastrukturpauschale!E28</f>
        <v>523246.58</v>
      </c>
      <c r="R29" s="55">
        <f t="shared" si="3"/>
        <v>1232446.58</v>
      </c>
      <c r="S29" s="75">
        <f>R29-Kreisumlage!H30</f>
        <v>771269.48589500005</v>
      </c>
      <c r="T29" s="113">
        <f t="shared" si="4"/>
        <v>5608</v>
      </c>
      <c r="U29" s="55">
        <f t="shared" si="5"/>
        <v>12300.73000000004</v>
      </c>
      <c r="V29" s="55">
        <f t="shared" si="6"/>
        <v>17908.729999999981</v>
      </c>
      <c r="W29" s="55">
        <f>Kreisumlage!H30-Kreisumlage!G30</f>
        <v>32111.244105000049</v>
      </c>
      <c r="X29" s="232">
        <f t="shared" si="7"/>
        <v>-11809.569909999962</v>
      </c>
    </row>
    <row r="30" spans="1:24">
      <c r="A30" s="112">
        <v>13073010</v>
      </c>
      <c r="B30" s="33">
        <v>5353</v>
      </c>
      <c r="C30" s="36" t="s">
        <v>35</v>
      </c>
      <c r="D30" s="113">
        <f>'IST-Steuer-Einnahmen Vorvorjahr'!D29</f>
        <v>8947430</v>
      </c>
      <c r="E30" s="55">
        <f>'SZW Gemeinden'!F30-Finanzausgleichsumlage!F29+'§ 15 FAG a. F. § 22 FAG n. F.'!F32+'§ 16 FAG a. F.  § 24 FAG n. F.'!F31+FLA!G29</f>
        <v>5582919.2800000003</v>
      </c>
      <c r="F30" s="55">
        <f t="shared" si="0"/>
        <v>14530349.280000001</v>
      </c>
      <c r="G30" s="75">
        <f>F30-Kreisumlage!D31</f>
        <v>8963422.5783780012</v>
      </c>
      <c r="H30" s="113">
        <f>'IST-Steuer-Einnahmen Vorvorjahr'!E29</f>
        <v>9807153</v>
      </c>
      <c r="I30" s="55">
        <f>'SZW Gemeinden'!G30-Finanzausgleichsumlage!G29+'§ 15 FAG a. F. § 22 FAG n. F.'!G32+'§ 16 FAG a. F.  § 24 FAG n. F.'!G31+FLA!H29</f>
        <v>5431410.6699999999</v>
      </c>
      <c r="J30" s="55">
        <f t="shared" si="1"/>
        <v>15238563.67</v>
      </c>
      <c r="K30" s="75">
        <f>J30-Kreisumlage!E31</f>
        <v>9716489.9810650013</v>
      </c>
      <c r="L30" s="113">
        <f>'IST-Steuer-Einnahmen Vorvorjahr'!G29</f>
        <v>10293444</v>
      </c>
      <c r="M30" s="55">
        <f>'SZW Gemeinden'!I30-Finanzausgleichsumlage!H29+'§ 15 FAG a. F. § 22 FAG n. F.'!H32+'§ 16 FAG a. F.  § 24 FAG n. F.'!H31+Infrastrukturpauschale!D29</f>
        <v>8537076.1400000006</v>
      </c>
      <c r="N30" s="55">
        <f t="shared" si="2"/>
        <v>18830520.140000001</v>
      </c>
      <c r="O30" s="75">
        <f>N30-Kreisumlage!F31</f>
        <v>12282939.776533</v>
      </c>
      <c r="P30" s="121">
        <f>'IST-Steuer-Einnahmen Vorvorjahr'!I29</f>
        <v>10578150</v>
      </c>
      <c r="Q30" s="55">
        <f>'SZW Gemeinden'!K30-Finanzausgleichsumlage!I29+'§ 15 FAG a. F. § 22 FAG n. F.'!I32+'§ 16 FAG a. F.  § 24 FAG n. F.'!I31+Infrastrukturpauschale!E29</f>
        <v>8491881.75</v>
      </c>
      <c r="R30" s="55">
        <f t="shared" si="3"/>
        <v>19070031.75</v>
      </c>
      <c r="S30" s="75">
        <f>R30-Kreisumlage!H31</f>
        <v>12007353.822404999</v>
      </c>
      <c r="T30" s="113">
        <f t="shared" si="4"/>
        <v>284706</v>
      </c>
      <c r="U30" s="129">
        <f t="shared" si="5"/>
        <v>-45194.390000000596</v>
      </c>
      <c r="V30" s="55">
        <f t="shared" si="6"/>
        <v>239511.6099999994</v>
      </c>
      <c r="W30" s="55">
        <f>Kreisumlage!H31-Kreisumlage!G31</f>
        <v>551411.60759499948</v>
      </c>
      <c r="X30" s="232">
        <f t="shared" si="7"/>
        <v>-275585.95412800089</v>
      </c>
    </row>
    <row r="31" spans="1:24">
      <c r="A31" s="112">
        <v>13073014</v>
      </c>
      <c r="B31" s="33">
        <v>5353</v>
      </c>
      <c r="C31" s="36" t="s">
        <v>36</v>
      </c>
      <c r="D31" s="113">
        <f>'IST-Steuer-Einnahmen Vorvorjahr'!D30</f>
        <v>148448</v>
      </c>
      <c r="E31" s="55">
        <f>'SZW Gemeinden'!F31-Finanzausgleichsumlage!F30+'§ 15 FAG a. F. § 22 FAG n. F.'!F33+'§ 16 FAG a. F.  § 24 FAG n. F.'!F32+FLA!G30</f>
        <v>55908.47</v>
      </c>
      <c r="F31" s="55">
        <f t="shared" si="0"/>
        <v>204356.47</v>
      </c>
      <c r="G31" s="75">
        <f>F31-Kreisumlage!D32</f>
        <v>104618.663182</v>
      </c>
      <c r="H31" s="113">
        <f>'IST-Steuer-Einnahmen Vorvorjahr'!E30</f>
        <v>135081</v>
      </c>
      <c r="I31" s="55">
        <f>'SZW Gemeinden'!G31-Finanzausgleichsumlage!G30+'§ 15 FAG a. F. § 22 FAG n. F.'!G33+'§ 16 FAG a. F.  § 24 FAG n. F.'!G32+FLA!H30</f>
        <v>83453.19</v>
      </c>
      <c r="J31" s="55">
        <f t="shared" si="1"/>
        <v>218534.19</v>
      </c>
      <c r="K31" s="75">
        <f>J31-Kreisumlage!E32</f>
        <v>120551.021655</v>
      </c>
      <c r="L31" s="113">
        <f>'IST-Steuer-Einnahmen Vorvorjahr'!G30</f>
        <v>176661</v>
      </c>
      <c r="M31" s="55">
        <f>'SZW Gemeinden'!I31-Finanzausgleichsumlage!H30+'§ 15 FAG a. F. § 22 FAG n. F.'!H33+'§ 16 FAG a. F.  § 24 FAG n. F.'!H32+Infrastrukturpauschale!D30</f>
        <v>66913.8</v>
      </c>
      <c r="N31" s="55">
        <f t="shared" si="2"/>
        <v>243574.8</v>
      </c>
      <c r="O31" s="75">
        <f>N31-Kreisumlage!F32</f>
        <v>151692.673664</v>
      </c>
      <c r="P31" s="121">
        <f>'IST-Steuer-Einnahmen Vorvorjahr'!I30</f>
        <v>185400</v>
      </c>
      <c r="Q31" s="55">
        <f>'SZW Gemeinden'!K31-Finanzausgleichsumlage!I30+'§ 15 FAG a. F. § 22 FAG n. F.'!I33+'§ 16 FAG a. F.  § 24 FAG n. F.'!I32+Infrastrukturpauschale!E30</f>
        <v>77538.399999999994</v>
      </c>
      <c r="R31" s="55">
        <f t="shared" si="3"/>
        <v>262938.40000000002</v>
      </c>
      <c r="S31" s="75">
        <f>R31-Kreisumlage!H32</f>
        <v>158030.61118000001</v>
      </c>
      <c r="T31" s="113">
        <f t="shared" si="4"/>
        <v>8739</v>
      </c>
      <c r="U31" s="55">
        <f t="shared" si="5"/>
        <v>10624.599999999991</v>
      </c>
      <c r="V31" s="55">
        <f t="shared" si="6"/>
        <v>19363.600000000035</v>
      </c>
      <c r="W31" s="55">
        <f>Kreisumlage!H32-Kreisumlage!G32</f>
        <v>13535.258820000003</v>
      </c>
      <c r="X31" s="75">
        <f t="shared" si="7"/>
        <v>6337.9375160000054</v>
      </c>
    </row>
    <row r="32" spans="1:24">
      <c r="A32" s="112">
        <v>13073027</v>
      </c>
      <c r="B32" s="33">
        <v>5353</v>
      </c>
      <c r="C32" s="36" t="s">
        <v>37</v>
      </c>
      <c r="D32" s="113">
        <f>'IST-Steuer-Einnahmen Vorvorjahr'!D31</f>
        <v>972516</v>
      </c>
      <c r="E32" s="55">
        <f>'SZW Gemeinden'!F32-Finanzausgleichsumlage!F31+'§ 15 FAG a. F. § 22 FAG n. F.'!F34+'§ 16 FAG a. F.  § 24 FAG n. F.'!F33+FLA!G31</f>
        <v>1082974.32</v>
      </c>
      <c r="F32" s="55">
        <f t="shared" si="0"/>
        <v>2055490.32</v>
      </c>
      <c r="G32" s="75">
        <f>F32-Kreisumlage!D33</f>
        <v>1224930.2326560002</v>
      </c>
      <c r="H32" s="113">
        <f>'IST-Steuer-Einnahmen Vorvorjahr'!E31</f>
        <v>1114502</v>
      </c>
      <c r="I32" s="55">
        <f>'SZW Gemeinden'!G32-Finanzausgleichsumlage!G31+'§ 15 FAG a. F. § 22 FAG n. F.'!G34+'§ 16 FAG a. F.  § 24 FAG n. F.'!G33+FLA!H31</f>
        <v>1082003.8600000001</v>
      </c>
      <c r="J32" s="55">
        <f t="shared" si="1"/>
        <v>2196505.8600000003</v>
      </c>
      <c r="K32" s="75">
        <f>J32-Kreisumlage!E33</f>
        <v>1349916.3188250004</v>
      </c>
      <c r="L32" s="113">
        <f>'IST-Steuer-Einnahmen Vorvorjahr'!G31</f>
        <v>1028628</v>
      </c>
      <c r="M32" s="55">
        <f>'SZW Gemeinden'!I32-Finanzausgleichsumlage!H31+'§ 15 FAG a. F. § 22 FAG n. F.'!H34+'§ 16 FAG a. F.  § 24 FAG n. F.'!H33+Infrastrukturpauschale!D31</f>
        <v>1376084.7999999998</v>
      </c>
      <c r="N32" s="55">
        <f t="shared" si="2"/>
        <v>2404712.7999999998</v>
      </c>
      <c r="O32" s="75">
        <f>N32-Kreisumlage!F33</f>
        <v>1584151.226454</v>
      </c>
      <c r="P32" s="121">
        <f>'IST-Steuer-Einnahmen Vorvorjahr'!I31</f>
        <v>1250506</v>
      </c>
      <c r="Q32" s="55">
        <f>'SZW Gemeinden'!K32-Finanzausgleichsumlage!I31+'§ 15 FAG a. F. § 22 FAG n. F.'!I34+'§ 16 FAG a. F.  § 24 FAG n. F.'!I33+Infrastrukturpauschale!E31</f>
        <v>1201187.95</v>
      </c>
      <c r="R32" s="55">
        <f t="shared" si="3"/>
        <v>2451693.9500000002</v>
      </c>
      <c r="S32" s="75">
        <f>R32-Kreisumlage!H33</f>
        <v>1567033.3830050002</v>
      </c>
      <c r="T32" s="113">
        <f t="shared" si="4"/>
        <v>221878</v>
      </c>
      <c r="U32" s="129">
        <f t="shared" si="5"/>
        <v>-174896.84999999986</v>
      </c>
      <c r="V32" s="55">
        <f t="shared" si="6"/>
        <v>46981.150000000373</v>
      </c>
      <c r="W32" s="55">
        <f>Kreisumlage!H33-Kreisumlage!G33</f>
        <v>68649.976995000034</v>
      </c>
      <c r="X32" s="232">
        <f t="shared" si="7"/>
        <v>-17117.843448999804</v>
      </c>
    </row>
    <row r="33" spans="1:24">
      <c r="A33" s="112">
        <v>13073038</v>
      </c>
      <c r="B33" s="33">
        <v>5353</v>
      </c>
      <c r="C33" s="36" t="s">
        <v>38</v>
      </c>
      <c r="D33" s="113">
        <f>'IST-Steuer-Einnahmen Vorvorjahr'!D32</f>
        <v>320518</v>
      </c>
      <c r="E33" s="55">
        <f>'SZW Gemeinden'!F33-Finanzausgleichsumlage!F32+'§ 15 FAG a. F. § 22 FAG n. F.'!F35+'§ 16 FAG a. F.  § 24 FAG n. F.'!F34+FLA!G32</f>
        <v>125953.26000000001</v>
      </c>
      <c r="F33" s="55">
        <f t="shared" si="0"/>
        <v>446471.26</v>
      </c>
      <c r="G33" s="75">
        <f>F33-Kreisumlage!D34</f>
        <v>233978.16224800001</v>
      </c>
      <c r="H33" s="113">
        <f>'IST-Steuer-Einnahmen Vorvorjahr'!E32</f>
        <v>404900</v>
      </c>
      <c r="I33" s="55">
        <f>'SZW Gemeinden'!G33-Finanzausgleichsumlage!G32+'§ 15 FAG a. F. § 22 FAG n. F.'!G35+'§ 16 FAG a. F.  § 24 FAG n. F.'!G34+FLA!H32</f>
        <v>126668.26999999999</v>
      </c>
      <c r="J33" s="55">
        <f t="shared" si="1"/>
        <v>531568.27</v>
      </c>
      <c r="K33" s="75">
        <f>J33-Kreisumlage!E34</f>
        <v>290059.676125</v>
      </c>
      <c r="L33" s="113">
        <f>'IST-Steuer-Einnahmen Vorvorjahr'!G32</f>
        <v>366018</v>
      </c>
      <c r="M33" s="55">
        <f>'SZW Gemeinden'!I33-Finanzausgleichsumlage!H32+'§ 15 FAG a. F. § 22 FAG n. F.'!H35+'§ 16 FAG a. F.  § 24 FAG n. F.'!H34+Infrastrukturpauschale!D32</f>
        <v>217540.86</v>
      </c>
      <c r="N33" s="55">
        <f t="shared" si="2"/>
        <v>583558.86</v>
      </c>
      <c r="O33" s="75">
        <f>N33-Kreisumlage!F34</f>
        <v>367874.45992599998</v>
      </c>
      <c r="P33" s="121">
        <f>'IST-Steuer-Einnahmen Vorvorjahr'!I32</f>
        <v>454885</v>
      </c>
      <c r="Q33" s="55">
        <f>'SZW Gemeinden'!K33-Finanzausgleichsumlage!I32+'§ 15 FAG a. F. § 22 FAG n. F.'!I35+'§ 16 FAG a. F.  § 24 FAG n. F.'!I34+Infrastrukturpauschale!E32</f>
        <v>141273.20000000001</v>
      </c>
      <c r="R33" s="55">
        <f t="shared" si="3"/>
        <v>596158.19999999995</v>
      </c>
      <c r="S33" s="75">
        <f>R33-Kreisumlage!H34</f>
        <v>358421.24398499995</v>
      </c>
      <c r="T33" s="113">
        <f t="shared" si="4"/>
        <v>88867</v>
      </c>
      <c r="U33" s="129">
        <f t="shared" si="5"/>
        <v>-76267.659999999974</v>
      </c>
      <c r="V33" s="55">
        <f t="shared" si="6"/>
        <v>12599.339999999967</v>
      </c>
      <c r="W33" s="55">
        <f>Kreisumlage!H34-Kreisumlage!G34</f>
        <v>23248.776014999981</v>
      </c>
      <c r="X33" s="232">
        <f t="shared" si="7"/>
        <v>-9453.2159410000313</v>
      </c>
    </row>
    <row r="34" spans="1:24">
      <c r="A34" s="112">
        <v>13073049</v>
      </c>
      <c r="B34" s="33">
        <v>5353</v>
      </c>
      <c r="C34" s="36" t="s">
        <v>39</v>
      </c>
      <c r="D34" s="113">
        <f>'IST-Steuer-Einnahmen Vorvorjahr'!D33</f>
        <v>189144</v>
      </c>
      <c r="E34" s="55">
        <f>'SZW Gemeinden'!F34-Finanzausgleichsumlage!F33+'§ 15 FAG a. F. § 22 FAG n. F.'!F36+'§ 16 FAG a. F.  § 24 FAG n. F.'!F35+FLA!G33</f>
        <v>39158.979999999996</v>
      </c>
      <c r="F34" s="55">
        <f t="shared" si="0"/>
        <v>228302.97999999998</v>
      </c>
      <c r="G34" s="75">
        <f>F34-Kreisumlage!D35</f>
        <v>113078.76668799999</v>
      </c>
      <c r="H34" s="113">
        <f>'IST-Steuer-Einnahmen Vorvorjahr'!E33</f>
        <v>214697</v>
      </c>
      <c r="I34" s="55">
        <f>'SZW Gemeinden'!G34-Finanzausgleichsumlage!G33+'§ 15 FAG a. F. § 22 FAG n. F.'!G36+'§ 16 FAG a. F.  § 24 FAG n. F.'!G35+FLA!H33</f>
        <v>11916.59</v>
      </c>
      <c r="J34" s="55">
        <f t="shared" si="1"/>
        <v>226613.59</v>
      </c>
      <c r="K34" s="75">
        <f>J34-Kreisumlage!E35</f>
        <v>118942.35124</v>
      </c>
      <c r="L34" s="113">
        <f>'IST-Steuer-Einnahmen Vorvorjahr'!G33</f>
        <v>254341</v>
      </c>
      <c r="M34" s="55">
        <f>'SZW Gemeinden'!I34-Finanzausgleichsumlage!H33+'§ 15 FAG a. F. § 22 FAG n. F.'!H36+'§ 16 FAG a. F.  § 24 FAG n. F.'!H35+Infrastrukturpauschale!D33</f>
        <v>14004.31</v>
      </c>
      <c r="N34" s="55">
        <f t="shared" si="2"/>
        <v>268345.31</v>
      </c>
      <c r="O34" s="75">
        <f>N34-Kreisumlage!F35</f>
        <v>161855.164667</v>
      </c>
      <c r="P34" s="121">
        <f>'IST-Steuer-Einnahmen Vorvorjahr'!I33</f>
        <v>304998</v>
      </c>
      <c r="Q34" s="55">
        <f>'SZW Gemeinden'!K34-Finanzausgleichsumlage!I33+'§ 15 FAG a. F. § 22 FAG n. F.'!I36+'§ 16 FAG a. F.  § 24 FAG n. F.'!I35+Infrastrukturpauschale!E33</f>
        <v>1842.7900000000009</v>
      </c>
      <c r="R34" s="55">
        <f t="shared" si="3"/>
        <v>306840.78999999998</v>
      </c>
      <c r="S34" s="75">
        <f>R34-Kreisumlage!H35</f>
        <v>176044.49073999998</v>
      </c>
      <c r="T34" s="113">
        <f t="shared" si="4"/>
        <v>50657</v>
      </c>
      <c r="U34" s="129">
        <f t="shared" si="5"/>
        <v>-12161.519999999999</v>
      </c>
      <c r="V34" s="55">
        <f t="shared" si="6"/>
        <v>38495.479999999981</v>
      </c>
      <c r="W34" s="55">
        <f>Kreisumlage!H35-Kreisumlage!G35</f>
        <v>24896.769260000001</v>
      </c>
      <c r="X34" s="75">
        <f t="shared" si="7"/>
        <v>14189.326072999975</v>
      </c>
    </row>
    <row r="35" spans="1:24">
      <c r="A35" s="112">
        <v>13073063</v>
      </c>
      <c r="B35" s="33">
        <v>5353</v>
      </c>
      <c r="C35" s="36" t="s">
        <v>40</v>
      </c>
      <c r="D35" s="113">
        <f>'IST-Steuer-Einnahmen Vorvorjahr'!D34</f>
        <v>423863</v>
      </c>
      <c r="E35" s="55">
        <f>'SZW Gemeinden'!F35-Finanzausgleichsumlage!F34+'§ 15 FAG a. F. § 22 FAG n. F.'!F37+'§ 16 FAG a. F.  § 24 FAG n. F.'!F36+FLA!G34</f>
        <v>235454.23</v>
      </c>
      <c r="F35" s="55">
        <f t="shared" si="0"/>
        <v>659317.23</v>
      </c>
      <c r="G35" s="75">
        <f>F35-Kreisumlage!D36</f>
        <v>345369.06611999997</v>
      </c>
      <c r="H35" s="113">
        <f>'IST-Steuer-Einnahmen Vorvorjahr'!E34</f>
        <v>474978</v>
      </c>
      <c r="I35" s="55">
        <f>'SZW Gemeinden'!G35-Finanzausgleichsumlage!G34+'§ 15 FAG a. F. § 22 FAG n. F.'!G37+'§ 16 FAG a. F.  § 24 FAG n. F.'!G36+FLA!H34</f>
        <v>217007.78999999998</v>
      </c>
      <c r="J35" s="55">
        <f t="shared" si="1"/>
        <v>691985.79</v>
      </c>
      <c r="K35" s="75">
        <f>J35-Kreisumlage!E36</f>
        <v>378573.12334500003</v>
      </c>
      <c r="L35" s="113">
        <f>'IST-Steuer-Einnahmen Vorvorjahr'!G34</f>
        <v>526769</v>
      </c>
      <c r="M35" s="55">
        <f>'SZW Gemeinden'!I35-Finanzausgleichsumlage!H34+'§ 15 FAG a. F. § 22 FAG n. F.'!H37+'§ 16 FAG a. F.  § 24 FAG n. F.'!H36+Infrastrukturpauschale!D34</f>
        <v>224789.78</v>
      </c>
      <c r="N35" s="55">
        <f t="shared" si="2"/>
        <v>751558.78</v>
      </c>
      <c r="O35" s="75">
        <f>N35-Kreisumlage!F36</f>
        <v>463198.41227600002</v>
      </c>
      <c r="P35" s="121">
        <f>'IST-Steuer-Einnahmen Vorvorjahr'!I34</f>
        <v>580421</v>
      </c>
      <c r="Q35" s="55">
        <f>'SZW Gemeinden'!K35-Finanzausgleichsumlage!I34+'§ 15 FAG a. F. § 22 FAG n. F.'!I37+'§ 16 FAG a. F.  § 24 FAG n. F.'!I36+Infrastrukturpauschale!E34</f>
        <v>235757.76</v>
      </c>
      <c r="R35" s="55">
        <f t="shared" si="3"/>
        <v>816178.76</v>
      </c>
      <c r="S35" s="75">
        <f>R35-Kreisumlage!H36</f>
        <v>505304.67284000001</v>
      </c>
      <c r="T35" s="113">
        <f t="shared" si="4"/>
        <v>53652</v>
      </c>
      <c r="U35" s="55">
        <f t="shared" si="5"/>
        <v>10967.98000000001</v>
      </c>
      <c r="V35" s="55">
        <f t="shared" si="6"/>
        <v>64619.979999999981</v>
      </c>
      <c r="W35" s="55">
        <f>Kreisumlage!H36-Kreisumlage!G36</f>
        <v>24113.017159999989</v>
      </c>
      <c r="X35" s="75">
        <f t="shared" si="7"/>
        <v>42106.260563999997</v>
      </c>
    </row>
    <row r="36" spans="1:24">
      <c r="A36" s="112">
        <v>13073064</v>
      </c>
      <c r="B36" s="33">
        <v>5353</v>
      </c>
      <c r="C36" s="36" t="s">
        <v>41</v>
      </c>
      <c r="D36" s="113">
        <f>'IST-Steuer-Einnahmen Vorvorjahr'!D35</f>
        <v>213100</v>
      </c>
      <c r="E36" s="55">
        <f>'SZW Gemeinden'!F36-Finanzausgleichsumlage!F35+'§ 15 FAG a. F. § 22 FAG n. F.'!F38+'§ 16 FAG a. F.  § 24 FAG n. F.'!F37+FLA!G35</f>
        <v>176884.93</v>
      </c>
      <c r="F36" s="55">
        <f t="shared" si="0"/>
        <v>389984.93</v>
      </c>
      <c r="G36" s="75">
        <f>F36-Kreisumlage!D37</f>
        <v>213234.36512599999</v>
      </c>
      <c r="H36" s="113">
        <f>'IST-Steuer-Einnahmen Vorvorjahr'!E35</f>
        <v>208173</v>
      </c>
      <c r="I36" s="55">
        <f>'SZW Gemeinden'!G36-Finanzausgleichsumlage!G35+'§ 15 FAG a. F. § 22 FAG n. F.'!G38+'§ 16 FAG a. F.  § 24 FAG n. F.'!G37+FLA!H35</f>
        <v>197879.75</v>
      </c>
      <c r="J36" s="55">
        <f t="shared" si="1"/>
        <v>406052.75</v>
      </c>
      <c r="K36" s="75">
        <f>J36-Kreisumlage!E37</f>
        <v>232154.246675</v>
      </c>
      <c r="L36" s="113">
        <f>'IST-Steuer-Einnahmen Vorvorjahr'!G35</f>
        <v>187919</v>
      </c>
      <c r="M36" s="55">
        <f>'SZW Gemeinden'!I36-Finanzausgleichsumlage!H35+'§ 15 FAG a. F. § 22 FAG n. F.'!H38+'§ 16 FAG a. F.  § 24 FAG n. F.'!H37+Infrastrukturpauschale!D35</f>
        <v>295453.48</v>
      </c>
      <c r="N36" s="55">
        <f t="shared" si="2"/>
        <v>483372.48</v>
      </c>
      <c r="O36" s="75">
        <f>N36-Kreisumlage!F37</f>
        <v>314044.40293899993</v>
      </c>
      <c r="P36" s="121">
        <f>'IST-Steuer-Einnahmen Vorvorjahr'!I35</f>
        <v>189677</v>
      </c>
      <c r="Q36" s="55">
        <f>'SZW Gemeinden'!K36-Finanzausgleichsumlage!I35+'§ 15 FAG a. F. § 22 FAG n. F.'!I38+'§ 16 FAG a. F.  § 24 FAG n. F.'!I37+Infrastrukturpauschale!E35</f>
        <v>290399.42</v>
      </c>
      <c r="R36" s="55">
        <f t="shared" si="3"/>
        <v>480076.42</v>
      </c>
      <c r="S36" s="75">
        <f>R36-Kreisumlage!H37</f>
        <v>302864.67494499998</v>
      </c>
      <c r="T36" s="113">
        <f t="shared" si="4"/>
        <v>1758</v>
      </c>
      <c r="U36" s="129">
        <f t="shared" si="5"/>
        <v>-5054.0599999999977</v>
      </c>
      <c r="V36" s="128">
        <f t="shared" si="6"/>
        <v>-3296.0599999999977</v>
      </c>
      <c r="W36" s="55">
        <f>Kreisumlage!H37-Kreisumlage!G37</f>
        <v>8822.795054999995</v>
      </c>
      <c r="X36" s="232">
        <f t="shared" si="7"/>
        <v>-11179.727993999957</v>
      </c>
    </row>
    <row r="37" spans="1:24">
      <c r="A37" s="112">
        <v>13073065</v>
      </c>
      <c r="B37" s="33">
        <v>5353</v>
      </c>
      <c r="C37" s="36" t="s">
        <v>42</v>
      </c>
      <c r="D37" s="113">
        <f>'IST-Steuer-Einnahmen Vorvorjahr'!D36</f>
        <v>622903</v>
      </c>
      <c r="E37" s="55">
        <f>'SZW Gemeinden'!F37-Finanzausgleichsumlage!F36+'§ 15 FAG a. F. § 22 FAG n. F.'!F39+'§ 16 FAG a. F.  § 24 FAG n. F.'!F38+FLA!G36</f>
        <v>127110.54000000001</v>
      </c>
      <c r="F37" s="55">
        <f t="shared" si="0"/>
        <v>750013.54</v>
      </c>
      <c r="G37" s="75">
        <f>F37-Kreisumlage!D38</f>
        <v>365928.97248400009</v>
      </c>
      <c r="H37" s="113">
        <f>'IST-Steuer-Einnahmen Vorvorjahr'!E36</f>
        <v>660060</v>
      </c>
      <c r="I37" s="55">
        <f>'SZW Gemeinden'!G37-Finanzausgleichsumlage!G36+'§ 15 FAG a. F. § 22 FAG n. F.'!G39+'§ 16 FAG a. F.  § 24 FAG n. F.'!G38+FLA!H36</f>
        <v>216347.91</v>
      </c>
      <c r="J37" s="55">
        <f t="shared" si="1"/>
        <v>876407.91</v>
      </c>
      <c r="K37" s="75">
        <f>J37-Kreisumlage!E38</f>
        <v>459555.72754500003</v>
      </c>
      <c r="L37" s="113">
        <f>'IST-Steuer-Einnahmen Vorvorjahr'!G36</f>
        <v>683216</v>
      </c>
      <c r="M37" s="55">
        <f>'SZW Gemeinden'!I37-Finanzausgleichsumlage!H36+'§ 15 FAG a. F. § 22 FAG n. F.'!H39+'§ 16 FAG a. F.  § 24 FAG n. F.'!H38+Infrastrukturpauschale!D36</f>
        <v>248985.97</v>
      </c>
      <c r="N37" s="55">
        <f t="shared" si="2"/>
        <v>932201.97</v>
      </c>
      <c r="O37" s="75">
        <f>N37-Kreisumlage!F38</f>
        <v>563677.55845899996</v>
      </c>
      <c r="P37" s="121">
        <f>'IST-Steuer-Einnahmen Vorvorjahr'!I36</f>
        <v>660315</v>
      </c>
      <c r="Q37" s="55">
        <f>'SZW Gemeinden'!K37-Finanzausgleichsumlage!I36+'§ 15 FAG a. F. § 22 FAG n. F.'!I39+'§ 16 FAG a. F.  § 24 FAG n. F.'!I38+Infrastrukturpauschale!E36</f>
        <v>292215.32</v>
      </c>
      <c r="R37" s="55">
        <f t="shared" si="3"/>
        <v>952530.32000000007</v>
      </c>
      <c r="S37" s="75">
        <f>R37-Kreisumlage!H38</f>
        <v>560964.37736000004</v>
      </c>
      <c r="T37" s="233">
        <f t="shared" si="4"/>
        <v>-22901</v>
      </c>
      <c r="U37" s="55">
        <f t="shared" si="5"/>
        <v>43229.350000000006</v>
      </c>
      <c r="V37" s="55">
        <f t="shared" si="6"/>
        <v>20328.350000000093</v>
      </c>
      <c r="W37" s="55">
        <f>Kreisumlage!H38-Kreisumlage!G38</f>
        <v>25085.432639999955</v>
      </c>
      <c r="X37" s="232">
        <f t="shared" si="7"/>
        <v>-2713.1810989999212</v>
      </c>
    </row>
    <row r="38" spans="1:24">
      <c r="A38" s="112">
        <v>13073072</v>
      </c>
      <c r="B38" s="33">
        <v>5353</v>
      </c>
      <c r="C38" s="36" t="s">
        <v>43</v>
      </c>
      <c r="D38" s="113">
        <f>'IST-Steuer-Einnahmen Vorvorjahr'!D37</f>
        <v>311283</v>
      </c>
      <c r="E38" s="55">
        <f>'SZW Gemeinden'!F38-Finanzausgleichsumlage!F37+'§ 15 FAG a. F. § 22 FAG n. F.'!F40+'§ 16 FAG a. F.  § 24 FAG n. F.'!F39+FLA!G37</f>
        <v>-57738.909999999989</v>
      </c>
      <c r="F38" s="55">
        <f t="shared" si="0"/>
        <v>253544.09000000003</v>
      </c>
      <c r="G38" s="75">
        <f>F38-Kreisumlage!D39</f>
        <v>94598.709146000008</v>
      </c>
      <c r="H38" s="113">
        <f>'IST-Steuer-Einnahmen Vorvorjahr'!E37</f>
        <v>486032</v>
      </c>
      <c r="I38" s="55">
        <f>'SZW Gemeinden'!G38-Finanzausgleichsumlage!G37+'§ 15 FAG a. F. § 22 FAG n. F.'!G40+'§ 16 FAG a. F.  § 24 FAG n. F.'!G39+FLA!H37</f>
        <v>-74373.649999999994</v>
      </c>
      <c r="J38" s="55">
        <f t="shared" si="1"/>
        <v>411658.35</v>
      </c>
      <c r="K38" s="75">
        <f>J38-Kreisumlage!E39</f>
        <v>202388.52254999997</v>
      </c>
      <c r="L38" s="113">
        <f>'IST-Steuer-Einnahmen Vorvorjahr'!G37</f>
        <v>360644</v>
      </c>
      <c r="M38" s="55">
        <f>'SZW Gemeinden'!I38-Finanzausgleichsumlage!H37+'§ 15 FAG a. F. § 22 FAG n. F.'!H40+'§ 16 FAG a. F.  § 24 FAG n. F.'!H39+Infrastrukturpauschale!D37</f>
        <v>-29652.289999999997</v>
      </c>
      <c r="N38" s="55">
        <f t="shared" si="2"/>
        <v>330991.71000000002</v>
      </c>
      <c r="O38" s="75">
        <f>N38-Kreisumlage!F39</f>
        <v>180686.564724</v>
      </c>
      <c r="P38" s="121">
        <f>'IST-Steuer-Einnahmen Vorvorjahr'!I37</f>
        <v>228367</v>
      </c>
      <c r="Q38" s="55">
        <f>'SZW Gemeinden'!K38-Finanzausgleichsumlage!I37+'§ 15 FAG a. F. § 22 FAG n. F.'!I40+'§ 16 FAG a. F.  § 24 FAG n. F.'!I39+Infrastrukturpauschale!E37</f>
        <v>28183.53</v>
      </c>
      <c r="R38" s="55">
        <f t="shared" si="3"/>
        <v>256550.53</v>
      </c>
      <c r="S38" s="75">
        <f>R38-Kreisumlage!H39</f>
        <v>148605.54857500002</v>
      </c>
      <c r="T38" s="233">
        <f t="shared" si="4"/>
        <v>-132277</v>
      </c>
      <c r="U38" s="55">
        <f t="shared" si="5"/>
        <v>57835.819999999992</v>
      </c>
      <c r="V38" s="128">
        <f t="shared" si="6"/>
        <v>-74441.180000000022</v>
      </c>
      <c r="W38" s="249">
        <f>Kreisumlage!H39-Kreisumlage!G39</f>
        <v>-41526.548575000008</v>
      </c>
      <c r="X38" s="232">
        <f t="shared" si="7"/>
        <v>-32081.016148999974</v>
      </c>
    </row>
    <row r="39" spans="1:24">
      <c r="A39" s="112">
        <v>13073074</v>
      </c>
      <c r="B39" s="33">
        <v>5353</v>
      </c>
      <c r="C39" s="36" t="s">
        <v>44</v>
      </c>
      <c r="D39" s="113">
        <f>'IST-Steuer-Einnahmen Vorvorjahr'!D38</f>
        <v>124101</v>
      </c>
      <c r="E39" s="55">
        <f>'SZW Gemeinden'!F39-Finanzausgleichsumlage!F38+'§ 15 FAG a. F. § 22 FAG n. F.'!F41+'§ 16 FAG a. F.  § 24 FAG n. F.'!F40+FLA!G38</f>
        <v>128227.70999999999</v>
      </c>
      <c r="F39" s="55">
        <f t="shared" si="0"/>
        <v>252328.71</v>
      </c>
      <c r="G39" s="75">
        <f>F39-Kreisumlage!D40</f>
        <v>136557.28667399997</v>
      </c>
      <c r="H39" s="113">
        <f>'IST-Steuer-Einnahmen Vorvorjahr'!E38</f>
        <v>131165</v>
      </c>
      <c r="I39" s="55">
        <f>'SZW Gemeinden'!G39-Finanzausgleichsumlage!G38+'§ 15 FAG a. F. § 22 FAG n. F.'!G41+'§ 16 FAG a. F.  § 24 FAG n. F.'!G40+FLA!H38</f>
        <v>132849.97</v>
      </c>
      <c r="J39" s="55">
        <f t="shared" si="1"/>
        <v>264014.96999999997</v>
      </c>
      <c r="K39" s="75">
        <f>J39-Kreisumlage!E40</f>
        <v>150200.19091499998</v>
      </c>
      <c r="L39" s="113">
        <f>'IST-Steuer-Einnahmen Vorvorjahr'!G38</f>
        <v>175371</v>
      </c>
      <c r="M39" s="55">
        <f>'SZW Gemeinden'!I39-Finanzausgleichsumlage!H38+'§ 15 FAG a. F. § 22 FAG n. F.'!H41+'§ 16 FAG a. F.  § 24 FAG n. F.'!H40+Infrastrukturpauschale!D38</f>
        <v>134453.01999999999</v>
      </c>
      <c r="N39" s="55">
        <f t="shared" si="2"/>
        <v>309824.02</v>
      </c>
      <c r="O39" s="75">
        <f>N39-Kreisumlage!F40</f>
        <v>197067.60422800001</v>
      </c>
      <c r="P39" s="121">
        <f>'IST-Steuer-Einnahmen Vorvorjahr'!I38</f>
        <v>182926</v>
      </c>
      <c r="Q39" s="55">
        <f>'SZW Gemeinden'!K39-Finanzausgleichsumlage!I38+'§ 15 FAG a. F. § 22 FAG n. F.'!I41+'§ 16 FAG a. F.  § 24 FAG n. F.'!I40+Infrastrukturpauschale!E38</f>
        <v>127357.55</v>
      </c>
      <c r="R39" s="55">
        <f t="shared" si="3"/>
        <v>310283.55</v>
      </c>
      <c r="S39" s="75">
        <f>R39-Kreisumlage!H40</f>
        <v>190849.21186499999</v>
      </c>
      <c r="T39" s="113">
        <f t="shared" si="4"/>
        <v>7555</v>
      </c>
      <c r="U39" s="129">
        <f t="shared" si="5"/>
        <v>-7095.4699999999866</v>
      </c>
      <c r="V39" s="55">
        <f t="shared" si="6"/>
        <v>459.52999999996973</v>
      </c>
      <c r="W39" s="55">
        <f>Kreisumlage!H40-Kreisumlage!G40</f>
        <v>7303.2881349999952</v>
      </c>
      <c r="X39" s="232">
        <f t="shared" si="7"/>
        <v>-6218.3923630000209</v>
      </c>
    </row>
    <row r="40" spans="1:24">
      <c r="A40" s="112">
        <v>13073083</v>
      </c>
      <c r="B40" s="33">
        <v>5353</v>
      </c>
      <c r="C40" s="36" t="s">
        <v>45</v>
      </c>
      <c r="D40" s="113">
        <f>'IST-Steuer-Einnahmen Vorvorjahr'!D39</f>
        <v>521122</v>
      </c>
      <c r="E40" s="55">
        <f>'SZW Gemeinden'!F40-Finanzausgleichsumlage!F39+'§ 15 FAG a. F. § 22 FAG n. F.'!F42+'§ 16 FAG a. F.  § 24 FAG n. F.'!F41+FLA!G39</f>
        <v>246412.54</v>
      </c>
      <c r="F40" s="55">
        <f t="shared" si="0"/>
        <v>767534.54</v>
      </c>
      <c r="G40" s="75">
        <f>F40-Kreisumlage!D41</f>
        <v>411204.72652400006</v>
      </c>
      <c r="H40" s="113">
        <f>'IST-Steuer-Einnahmen Vorvorjahr'!E39</f>
        <v>788560</v>
      </c>
      <c r="I40" s="55">
        <f>'SZW Gemeinden'!G40-Finanzausgleichsumlage!G39+'§ 15 FAG a. F. § 22 FAG n. F.'!G42+'§ 16 FAG a. F.  § 24 FAG n. F.'!G41+FLA!H39</f>
        <v>83561.98000000001</v>
      </c>
      <c r="J40" s="55">
        <f t="shared" si="1"/>
        <v>872121.98</v>
      </c>
      <c r="K40" s="75">
        <f>J40-Kreisumlage!E41</f>
        <v>490772.19039499998</v>
      </c>
      <c r="L40" s="113">
        <f>'IST-Steuer-Einnahmen Vorvorjahr'!G39</f>
        <v>541512</v>
      </c>
      <c r="M40" s="55">
        <f>'SZW Gemeinden'!I40-Finanzausgleichsumlage!H39+'§ 15 FAG a. F. § 22 FAG n. F.'!H42+'§ 16 FAG a. F.  § 24 FAG n. F.'!H41+Infrastrukturpauschale!D39</f>
        <v>347391.81</v>
      </c>
      <c r="N40" s="55">
        <f t="shared" si="2"/>
        <v>888903.81</v>
      </c>
      <c r="O40" s="75">
        <f>N40-Kreisumlage!F41</f>
        <v>570569.84276300005</v>
      </c>
      <c r="P40" s="121">
        <f>'IST-Steuer-Einnahmen Vorvorjahr'!I39</f>
        <v>592473</v>
      </c>
      <c r="Q40" s="55">
        <f>'SZW Gemeinden'!K40-Finanzausgleichsumlage!I39+'§ 15 FAG a. F. § 22 FAG n. F.'!I42+'§ 16 FAG a. F.  § 24 FAG n. F.'!I41+Infrastrukturpauschale!E39</f>
        <v>336730.56</v>
      </c>
      <c r="R40" s="55">
        <f t="shared" si="3"/>
        <v>929203.56</v>
      </c>
      <c r="S40" s="75">
        <f>R40-Kreisumlage!H41</f>
        <v>586887.62224500009</v>
      </c>
      <c r="T40" s="113">
        <f t="shared" si="4"/>
        <v>50961</v>
      </c>
      <c r="U40" s="129">
        <f t="shared" si="5"/>
        <v>-10661.25</v>
      </c>
      <c r="V40" s="55">
        <f t="shared" si="6"/>
        <v>40299.75</v>
      </c>
      <c r="W40" s="55">
        <f>Kreisumlage!H41-Kreisumlage!G41</f>
        <v>25747.50775499997</v>
      </c>
      <c r="X40" s="75">
        <f t="shared" si="7"/>
        <v>16317.779482000042</v>
      </c>
    </row>
    <row r="41" spans="1:24">
      <c r="A41" s="112">
        <v>13073002</v>
      </c>
      <c r="B41" s="33">
        <v>5354</v>
      </c>
      <c r="C41" s="36" t="s">
        <v>46</v>
      </c>
      <c r="D41" s="113">
        <f>'IST-Steuer-Einnahmen Vorvorjahr'!D40</f>
        <v>918197</v>
      </c>
      <c r="E41" s="55">
        <f>'SZW Gemeinden'!F41-Finanzausgleichsumlage!F40+'§ 15 FAG a. F. § 22 FAG n. F.'!F43+'§ 16 FAG a. F.  § 24 FAG n. F.'!F42+FLA!G40</f>
        <v>-58879.939999999995</v>
      </c>
      <c r="F41" s="55">
        <f t="shared" si="0"/>
        <v>859317.06</v>
      </c>
      <c r="G41" s="75">
        <f>F41-Kreisumlage!D42</f>
        <v>435641.72578800004</v>
      </c>
      <c r="H41" s="113">
        <f>'IST-Steuer-Einnahmen Vorvorjahr'!E40</f>
        <v>1015628</v>
      </c>
      <c r="I41" s="55">
        <f>'SZW Gemeinden'!G41-Finanzausgleichsumlage!G40+'§ 15 FAG a. F. § 22 FAG n. F.'!G43+'§ 16 FAG a. F.  § 24 FAG n. F.'!G42+FLA!H40</f>
        <v>-86026.37</v>
      </c>
      <c r="J41" s="55">
        <f t="shared" si="1"/>
        <v>929601.63</v>
      </c>
      <c r="K41" s="75">
        <f>J41-Kreisumlage!E42</f>
        <v>496965.77323500003</v>
      </c>
      <c r="L41" s="113">
        <f>'IST-Steuer-Einnahmen Vorvorjahr'!G40</f>
        <v>1402309</v>
      </c>
      <c r="M41" s="55">
        <f>'SZW Gemeinden'!I41-Finanzausgleichsumlage!H40+'§ 15 FAG a. F. § 22 FAG n. F.'!H43+'§ 16 FAG a. F.  § 24 FAG n. F.'!H42+Infrastrukturpauschale!D40</f>
        <v>-223124.15</v>
      </c>
      <c r="N41" s="55">
        <f t="shared" si="2"/>
        <v>1179184.8500000001</v>
      </c>
      <c r="O41" s="75">
        <f>N41-Kreisumlage!F42</f>
        <v>682530.29746300005</v>
      </c>
      <c r="P41" s="121">
        <f>'IST-Steuer-Einnahmen Vorvorjahr'!I40</f>
        <v>1292615</v>
      </c>
      <c r="Q41" s="55">
        <f>'SZW Gemeinden'!K41-Finanzausgleichsumlage!I40+'§ 15 FAG a. F. § 22 FAG n. F.'!I43+'§ 16 FAG a. F.  § 24 FAG n. F.'!I42+Infrastrukturpauschale!E40</f>
        <v>-166124.12</v>
      </c>
      <c r="R41" s="55">
        <f t="shared" si="3"/>
        <v>1126490.8799999999</v>
      </c>
      <c r="S41" s="75">
        <f>R41-Kreisumlage!H42</f>
        <v>636668.10956999986</v>
      </c>
      <c r="T41" s="233">
        <f t="shared" si="4"/>
        <v>-109694</v>
      </c>
      <c r="U41" s="55">
        <f t="shared" si="5"/>
        <v>57000.03</v>
      </c>
      <c r="V41" s="128">
        <f t="shared" si="6"/>
        <v>-52693.970000000205</v>
      </c>
      <c r="W41" s="249">
        <f>Kreisumlage!H42-Kreisumlage!G42</f>
        <v>-4077.2495700000436</v>
      </c>
      <c r="X41" s="232">
        <f t="shared" si="7"/>
        <v>-45862.187893000199</v>
      </c>
    </row>
    <row r="42" spans="1:24">
      <c r="A42" s="112">
        <v>13073012</v>
      </c>
      <c r="B42" s="33">
        <v>5354</v>
      </c>
      <c r="C42" s="36" t="s">
        <v>47</v>
      </c>
      <c r="D42" s="113">
        <f>'IST-Steuer-Einnahmen Vorvorjahr'!D41</f>
        <v>731886</v>
      </c>
      <c r="E42" s="55">
        <f>'SZW Gemeinden'!F42-Finanzausgleichsumlage!F41+'§ 15 FAG a. F. § 22 FAG n. F.'!F44+'§ 16 FAG a. F.  § 24 FAG n. F.'!F43+FLA!G41</f>
        <v>290503.55</v>
      </c>
      <c r="F42" s="55">
        <f t="shared" si="0"/>
        <v>1022389.55</v>
      </c>
      <c r="G42" s="75">
        <f>F42-Kreisumlage!D43</f>
        <v>551494.28570600005</v>
      </c>
      <c r="H42" s="113">
        <f>'IST-Steuer-Einnahmen Vorvorjahr'!E41</f>
        <v>845984</v>
      </c>
      <c r="I42" s="55">
        <f>'SZW Gemeinden'!G42-Finanzausgleichsumlage!G41+'§ 15 FAG a. F. § 22 FAG n. F.'!G44+'§ 16 FAG a. F.  § 24 FAG n. F.'!G43+FLA!H41</f>
        <v>258793.36000000002</v>
      </c>
      <c r="J42" s="55">
        <f t="shared" si="1"/>
        <v>1104777.3600000001</v>
      </c>
      <c r="K42" s="75">
        <f>J42-Kreisumlage!E43</f>
        <v>626955.69576000015</v>
      </c>
      <c r="L42" s="113">
        <f>'IST-Steuer-Einnahmen Vorvorjahr'!G41</f>
        <v>996052</v>
      </c>
      <c r="M42" s="55">
        <f>'SZW Gemeinden'!I42-Finanzausgleichsumlage!H41+'§ 15 FAG a. F. § 22 FAG n. F.'!H44+'§ 16 FAG a. F.  § 24 FAG n. F.'!H43+Infrastrukturpauschale!D41</f>
        <v>222410.35</v>
      </c>
      <c r="N42" s="55">
        <f t="shared" si="2"/>
        <v>1218462.3500000001</v>
      </c>
      <c r="O42" s="75">
        <f>N42-Kreisumlage!F43</f>
        <v>778801.93437699997</v>
      </c>
      <c r="P42" s="121">
        <f>'IST-Steuer-Einnahmen Vorvorjahr'!I41</f>
        <v>847899</v>
      </c>
      <c r="Q42" s="55">
        <f>'SZW Gemeinden'!K42-Finanzausgleichsumlage!I41+'§ 15 FAG a. F. § 22 FAG n. F.'!I44+'§ 16 FAG a. F.  § 24 FAG n. F.'!I43+Infrastrukturpauschale!E41</f>
        <v>371722.75</v>
      </c>
      <c r="R42" s="55">
        <f t="shared" si="3"/>
        <v>1219621.75</v>
      </c>
      <c r="S42" s="75">
        <f>R42-Kreisumlage!H43</f>
        <v>760195.02377499989</v>
      </c>
      <c r="T42" s="233">
        <f t="shared" si="4"/>
        <v>-148153</v>
      </c>
      <c r="U42" s="55">
        <f t="shared" si="5"/>
        <v>149312.4</v>
      </c>
      <c r="V42" s="55">
        <f t="shared" si="6"/>
        <v>1159.3999999999069</v>
      </c>
      <c r="W42" s="55">
        <f>Kreisumlage!H43-Kreisumlage!G43</f>
        <v>22204.746225000068</v>
      </c>
      <c r="X42" s="232">
        <f t="shared" si="7"/>
        <v>-18606.910602000076</v>
      </c>
    </row>
    <row r="43" spans="1:24">
      <c r="A43" s="112">
        <v>13073017</v>
      </c>
      <c r="B43" s="33">
        <v>5354</v>
      </c>
      <c r="C43" s="36" t="s">
        <v>48</v>
      </c>
      <c r="D43" s="113">
        <f>'IST-Steuer-Einnahmen Vorvorjahr'!D42</f>
        <v>908633</v>
      </c>
      <c r="E43" s="55">
        <f>'SZW Gemeinden'!F43-Finanzausgleichsumlage!F42+'§ 15 FAG a. F. § 22 FAG n. F.'!F45+'§ 16 FAG a. F.  § 24 FAG n. F.'!F44+FLA!G42</f>
        <v>264502.99</v>
      </c>
      <c r="F43" s="55">
        <f t="shared" si="0"/>
        <v>1173135.99</v>
      </c>
      <c r="G43" s="75">
        <f>F43-Kreisumlage!D44</f>
        <v>615379.54498799995</v>
      </c>
      <c r="H43" s="113">
        <f>'IST-Steuer-Einnahmen Vorvorjahr'!E42</f>
        <v>1163214</v>
      </c>
      <c r="I43" s="55">
        <f>'SZW Gemeinden'!G43-Finanzausgleichsumlage!G42+'§ 15 FAG a. F. § 22 FAG n. F.'!G45+'§ 16 FAG a. F.  § 24 FAG n. F.'!G44+FLA!H42</f>
        <v>238213.6</v>
      </c>
      <c r="J43" s="55">
        <f t="shared" si="1"/>
        <v>1401427.6</v>
      </c>
      <c r="K43" s="75">
        <f>J43-Kreisumlage!E44</f>
        <v>776362.57580500015</v>
      </c>
      <c r="L43" s="113">
        <f>'IST-Steuer-Einnahmen Vorvorjahr'!G42</f>
        <v>1211574</v>
      </c>
      <c r="M43" s="55">
        <f>'SZW Gemeinden'!I43-Finanzausgleichsumlage!H42+'§ 15 FAG a. F. § 22 FAG n. F.'!H45+'§ 16 FAG a. F.  § 24 FAG n. F.'!H44+Infrastrukturpauschale!D42</f>
        <v>355660.05</v>
      </c>
      <c r="N43" s="55">
        <f t="shared" si="2"/>
        <v>1567234.05</v>
      </c>
      <c r="O43" s="75">
        <f>N43-Kreisumlage!F44</f>
        <v>994470.48562699999</v>
      </c>
      <c r="P43" s="121">
        <f>'IST-Steuer-Einnahmen Vorvorjahr'!I42</f>
        <v>1393209</v>
      </c>
      <c r="Q43" s="55">
        <f>'SZW Gemeinden'!K43-Finanzausgleichsumlage!I42+'§ 15 FAG a. F. § 22 FAG n. F.'!I45+'§ 16 FAG a. F.  § 24 FAG n. F.'!I44+Infrastrukturpauschale!E42</f>
        <v>212913.2</v>
      </c>
      <c r="R43" s="55">
        <f t="shared" si="3"/>
        <v>1606122.2</v>
      </c>
      <c r="S43" s="75">
        <f>R43-Kreisumlage!H44</f>
        <v>982960.52518999996</v>
      </c>
      <c r="T43" s="113">
        <f t="shared" si="4"/>
        <v>181635</v>
      </c>
      <c r="U43" s="129">
        <f t="shared" si="5"/>
        <v>-142746.84999999998</v>
      </c>
      <c r="V43" s="55">
        <f t="shared" si="6"/>
        <v>38888.149999999907</v>
      </c>
      <c r="W43" s="55">
        <f>Kreisumlage!H44-Kreisumlage!G44</f>
        <v>53574.754809999955</v>
      </c>
      <c r="X43" s="232">
        <f t="shared" si="7"/>
        <v>-11509.960437000031</v>
      </c>
    </row>
    <row r="44" spans="1:24">
      <c r="A44" s="112">
        <v>13073067</v>
      </c>
      <c r="B44" s="33">
        <v>5354</v>
      </c>
      <c r="C44" s="36" t="s">
        <v>49</v>
      </c>
      <c r="D44" s="113">
        <f>'IST-Steuer-Einnahmen Vorvorjahr'!D43</f>
        <v>1652452</v>
      </c>
      <c r="E44" s="55">
        <f>'SZW Gemeinden'!F44-Finanzausgleichsumlage!F43+'§ 15 FAG a. F. § 22 FAG n. F.'!F46+'§ 16 FAG a. F.  § 24 FAG n. F.'!F45+FLA!G43</f>
        <v>29746.3</v>
      </c>
      <c r="F44" s="55">
        <f t="shared" si="0"/>
        <v>1682198.3</v>
      </c>
      <c r="G44" s="75">
        <f>F44-Kreisumlage!D45</f>
        <v>892302.79162400006</v>
      </c>
      <c r="H44" s="113">
        <f>'IST-Steuer-Einnahmen Vorvorjahr'!E43</f>
        <v>1936006</v>
      </c>
      <c r="I44" s="55">
        <f>'SZW Gemeinden'!G44-Finanzausgleichsumlage!G43+'§ 15 FAG a. F. § 22 FAG n. F.'!G46+'§ 16 FAG a. F.  § 24 FAG n. F.'!G45+FLA!H43</f>
        <v>-41867.770000000004</v>
      </c>
      <c r="J44" s="55">
        <f t="shared" si="1"/>
        <v>1894138.23</v>
      </c>
      <c r="K44" s="75">
        <f>J44-Kreisumlage!E45</f>
        <v>1061681.31336</v>
      </c>
      <c r="L44" s="113">
        <f>'IST-Steuer-Einnahmen Vorvorjahr'!G43</f>
        <v>1844560</v>
      </c>
      <c r="M44" s="55">
        <f>'SZW Gemeinden'!I44-Finanzausgleichsumlage!H43+'§ 15 FAG a. F. § 22 FAG n. F.'!H46+'§ 16 FAG a. F.  § 24 FAG n. F.'!H45+Infrastrukturpauschale!D43</f>
        <v>9335.0299999999988</v>
      </c>
      <c r="N44" s="55">
        <f t="shared" si="2"/>
        <v>1853895.03</v>
      </c>
      <c r="O44" s="75">
        <f>N44-Kreisumlage!F45</f>
        <v>1145135.2120910001</v>
      </c>
      <c r="P44" s="121">
        <f>'IST-Steuer-Einnahmen Vorvorjahr'!I43</f>
        <v>1783494</v>
      </c>
      <c r="Q44" s="55">
        <f>'SZW Gemeinden'!K44-Finanzausgleichsumlage!I43+'§ 15 FAG a. F. § 22 FAG n. F.'!I46+'§ 16 FAG a. F.  § 24 FAG n. F.'!I45+Infrastrukturpauschale!E43</f>
        <v>48732.520000000004</v>
      </c>
      <c r="R44" s="55">
        <f t="shared" si="3"/>
        <v>1832226.52</v>
      </c>
      <c r="S44" s="75">
        <f>R44-Kreisumlage!H45</f>
        <v>1099035.9304599999</v>
      </c>
      <c r="T44" s="233">
        <f t="shared" si="4"/>
        <v>-61066</v>
      </c>
      <c r="U44" s="55">
        <f t="shared" si="5"/>
        <v>39397.490000000005</v>
      </c>
      <c r="V44" s="128">
        <f t="shared" si="6"/>
        <v>-21668.510000000009</v>
      </c>
      <c r="W44" s="55">
        <f>Kreisumlage!H45-Kreisumlage!G45</f>
        <v>28361.679539999925</v>
      </c>
      <c r="X44" s="232">
        <f t="shared" si="7"/>
        <v>-46099.281631000107</v>
      </c>
    </row>
    <row r="45" spans="1:24">
      <c r="A45" s="112">
        <v>13073100</v>
      </c>
      <c r="B45" s="33">
        <v>5354</v>
      </c>
      <c r="C45" s="36" t="s">
        <v>50</v>
      </c>
      <c r="D45" s="113">
        <f>'IST-Steuer-Einnahmen Vorvorjahr'!D44</f>
        <v>494438</v>
      </c>
      <c r="E45" s="55">
        <f>'SZW Gemeinden'!F45-Finanzausgleichsumlage!F44+'§ 15 FAG a. F. § 22 FAG n. F.'!F47+'§ 16 FAG a. F.  § 24 FAG n. F.'!F46+FLA!G44</f>
        <v>170799.86</v>
      </c>
      <c r="F45" s="55">
        <f t="shared" si="0"/>
        <v>665237.86</v>
      </c>
      <c r="G45" s="75">
        <f>F45-Kreisumlage!D46</f>
        <v>354243.51283000002</v>
      </c>
      <c r="H45" s="113">
        <f>'IST-Steuer-Einnahmen Vorvorjahr'!E44</f>
        <v>632865</v>
      </c>
      <c r="I45" s="55">
        <f>'SZW Gemeinden'!G45-Finanzausgleichsumlage!G44+'§ 15 FAG a. F. § 22 FAG n. F.'!G47+'§ 16 FAG a. F.  § 24 FAG n. F.'!G46+FLA!H44</f>
        <v>62431.89</v>
      </c>
      <c r="J45" s="55">
        <f t="shared" si="1"/>
        <v>695296.89</v>
      </c>
      <c r="K45" s="75">
        <f>J45-Kreisumlage!E46</f>
        <v>388654.21885500004</v>
      </c>
      <c r="L45" s="113">
        <f>'IST-Steuer-Einnahmen Vorvorjahr'!G44</f>
        <v>540931</v>
      </c>
      <c r="M45" s="55">
        <f>'SZW Gemeinden'!I45-Finanzausgleichsumlage!H44+'§ 15 FAG a. F. § 22 FAG n. F.'!H47+'§ 16 FAG a. F.  § 24 FAG n. F.'!H46+Infrastrukturpauschale!D44</f>
        <v>177826.57</v>
      </c>
      <c r="N45" s="55">
        <f t="shared" si="2"/>
        <v>718757.57000000007</v>
      </c>
      <c r="O45" s="75">
        <f>N45-Kreisumlage!F46</f>
        <v>456329.35538000008</v>
      </c>
      <c r="P45" s="121">
        <f>'IST-Steuer-Einnahmen Vorvorjahr'!I44</f>
        <v>547921</v>
      </c>
      <c r="Q45" s="55">
        <f>'SZW Gemeinden'!K45-Finanzausgleichsumlage!I44+'§ 15 FAG a. F. § 22 FAG n. F.'!I47+'§ 16 FAG a. F.  § 24 FAG n. F.'!I46+Infrastrukturpauschale!E44</f>
        <v>187559.5</v>
      </c>
      <c r="R45" s="55">
        <f t="shared" si="3"/>
        <v>735480.5</v>
      </c>
      <c r="S45" s="75">
        <f>R45-Kreisumlage!H46</f>
        <v>452999.77970000001</v>
      </c>
      <c r="T45" s="113">
        <f t="shared" si="4"/>
        <v>6990</v>
      </c>
      <c r="U45" s="55">
        <f t="shared" si="5"/>
        <v>9732.929999999993</v>
      </c>
      <c r="V45" s="55">
        <f t="shared" si="6"/>
        <v>16722.929999999935</v>
      </c>
      <c r="W45" s="55">
        <f>Kreisumlage!H46-Kreisumlage!G46</f>
        <v>21507.980299999996</v>
      </c>
      <c r="X45" s="232">
        <f t="shared" si="7"/>
        <v>-3329.5756800000672</v>
      </c>
    </row>
    <row r="46" spans="1:24">
      <c r="A46" s="112">
        <v>13073103</v>
      </c>
      <c r="B46" s="33">
        <v>5354</v>
      </c>
      <c r="C46" s="36" t="s">
        <v>51</v>
      </c>
      <c r="D46" s="113">
        <f>'IST-Steuer-Einnahmen Vorvorjahr'!D45</f>
        <v>821695</v>
      </c>
      <c r="E46" s="55">
        <f>'SZW Gemeinden'!F46-Finanzausgleichsumlage!F45+'§ 15 FAG a. F. § 22 FAG n. F.'!F48+'§ 16 FAG a. F.  § 24 FAG n. F.'!F47+FLA!G45</f>
        <v>193318.27</v>
      </c>
      <c r="F46" s="55">
        <f t="shared" si="0"/>
        <v>1015013.27</v>
      </c>
      <c r="G46" s="75">
        <f>F46-Kreisumlage!D47</f>
        <v>528037.06683199992</v>
      </c>
      <c r="H46" s="113">
        <f>'IST-Steuer-Einnahmen Vorvorjahr'!E45</f>
        <v>860082</v>
      </c>
      <c r="I46" s="55">
        <f>'SZW Gemeinden'!G46-Finanzausgleichsumlage!G45+'§ 15 FAG a. F. § 22 FAG n. F.'!G48+'§ 16 FAG a. F.  § 24 FAG n. F.'!G47+FLA!H45</f>
        <v>196497.79</v>
      </c>
      <c r="J46" s="55">
        <f t="shared" si="1"/>
        <v>1056579.79</v>
      </c>
      <c r="K46" s="75">
        <f>J46-Kreisumlage!E47</f>
        <v>579077.775655</v>
      </c>
      <c r="L46" s="113">
        <f>'IST-Steuer-Einnahmen Vorvorjahr'!G45</f>
        <v>1132992</v>
      </c>
      <c r="M46" s="55">
        <f>'SZW Gemeinden'!I46-Finanzausgleichsumlage!H45+'§ 15 FAG a. F. § 22 FAG n. F.'!H48+'§ 16 FAG a. F.  § 24 FAG n. F.'!H47+Infrastrukturpauschale!D45</f>
        <v>75591.42</v>
      </c>
      <c r="N46" s="55">
        <f t="shared" si="2"/>
        <v>1208583.42</v>
      </c>
      <c r="O46" s="75">
        <f>N46-Kreisumlage!F47</f>
        <v>766992.17361799988</v>
      </c>
      <c r="P46" s="121">
        <f>'IST-Steuer-Einnahmen Vorvorjahr'!I45</f>
        <v>959656</v>
      </c>
      <c r="Q46" s="55">
        <f>'SZW Gemeinden'!K46-Finanzausgleichsumlage!I45+'§ 15 FAG a. F. § 22 FAG n. F.'!I48+'§ 16 FAG a. F.  § 24 FAG n. F.'!I47+Infrastrukturpauschale!E45</f>
        <v>216090.94</v>
      </c>
      <c r="R46" s="55">
        <f t="shared" si="3"/>
        <v>1175746.94</v>
      </c>
      <c r="S46" s="75">
        <f>R46-Kreisumlage!H47</f>
        <v>730073.72662999993</v>
      </c>
      <c r="T46" s="233">
        <f t="shared" si="4"/>
        <v>-173336</v>
      </c>
      <c r="U46" s="55">
        <f t="shared" si="5"/>
        <v>140499.52000000002</v>
      </c>
      <c r="V46" s="128">
        <f t="shared" si="6"/>
        <v>-32836.479999999981</v>
      </c>
      <c r="W46" s="55">
        <f>Kreisumlage!H47-Kreisumlage!G47</f>
        <v>6531.1133700000355</v>
      </c>
      <c r="X46" s="232">
        <f t="shared" si="7"/>
        <v>-36918.446987999952</v>
      </c>
    </row>
    <row r="47" spans="1:24">
      <c r="A47" s="112">
        <v>13073024</v>
      </c>
      <c r="B47" s="33">
        <v>5355</v>
      </c>
      <c r="C47" s="36" t="s">
        <v>52</v>
      </c>
      <c r="D47" s="113">
        <f>'IST-Steuer-Einnahmen Vorvorjahr'!D46</f>
        <v>527653</v>
      </c>
      <c r="E47" s="55">
        <f>'SZW Gemeinden'!F47-Finanzausgleichsumlage!F46+'§ 15 FAG a. F. § 22 FAG n. F.'!F49+'§ 16 FAG a. F.  § 24 FAG n. F.'!F48+FLA!G46</f>
        <v>779842.62999999989</v>
      </c>
      <c r="F47" s="55">
        <f t="shared" si="0"/>
        <v>1307495.6299999999</v>
      </c>
      <c r="G47" s="75">
        <f>F47-Kreisumlage!D48</f>
        <v>789959.85963799991</v>
      </c>
      <c r="H47" s="113">
        <f>'IST-Steuer-Einnahmen Vorvorjahr'!E46</f>
        <v>547966</v>
      </c>
      <c r="I47" s="55">
        <f>'SZW Gemeinden'!G47-Finanzausgleichsumlage!G46+'§ 15 FAG a. F. § 22 FAG n. F.'!G49+'§ 16 FAG a. F.  § 24 FAG n. F.'!G48+FLA!H46</f>
        <v>823060.8899999999</v>
      </c>
      <c r="J47" s="55">
        <f t="shared" si="1"/>
        <v>1371026.89</v>
      </c>
      <c r="K47" s="75">
        <f>J47-Kreisumlage!E48</f>
        <v>855963.08036499983</v>
      </c>
      <c r="L47" s="113">
        <f>'IST-Steuer-Einnahmen Vorvorjahr'!G46</f>
        <v>600139</v>
      </c>
      <c r="M47" s="55">
        <f>'SZW Gemeinden'!I47-Finanzausgleichsumlage!H46+'§ 15 FAG a. F. § 22 FAG n. F.'!H49+'§ 16 FAG a. F.  § 24 FAG n. F.'!H48+Infrastrukturpauschale!D46</f>
        <v>911973.17</v>
      </c>
      <c r="N47" s="55">
        <f t="shared" si="2"/>
        <v>1512112.17</v>
      </c>
      <c r="O47" s="75">
        <f>N47-Kreisumlage!F48</f>
        <v>1008765.5952689999</v>
      </c>
      <c r="P47" s="121">
        <f>'IST-Steuer-Einnahmen Vorvorjahr'!I46</f>
        <v>581910</v>
      </c>
      <c r="Q47" s="55">
        <f>'SZW Gemeinden'!K47-Finanzausgleichsumlage!I46+'§ 15 FAG a. F. § 22 FAG n. F.'!I49+'§ 16 FAG a. F.  § 24 FAG n. F.'!I48+Infrastrukturpauschale!E46</f>
        <v>995725.5199999999</v>
      </c>
      <c r="R47" s="55">
        <f t="shared" si="3"/>
        <v>1577635.52</v>
      </c>
      <c r="S47" s="75">
        <f>R47-Kreisumlage!H48</f>
        <v>1015695.1806800001</v>
      </c>
      <c r="T47" s="233">
        <f t="shared" si="4"/>
        <v>-18229</v>
      </c>
      <c r="U47" s="55">
        <f t="shared" si="5"/>
        <v>83752.34999999986</v>
      </c>
      <c r="V47" s="55">
        <f t="shared" si="6"/>
        <v>65523.350000000093</v>
      </c>
      <c r="W47" s="55">
        <f>Kreisumlage!H48-Kreisumlage!G48</f>
        <v>61385.409319999919</v>
      </c>
      <c r="X47" s="75">
        <f t="shared" si="7"/>
        <v>6929.5854110001819</v>
      </c>
    </row>
    <row r="48" spans="1:24">
      <c r="A48" s="112">
        <v>13073029</v>
      </c>
      <c r="B48" s="33">
        <v>5355</v>
      </c>
      <c r="C48" s="36" t="s">
        <v>53</v>
      </c>
      <c r="D48" s="113">
        <f>'IST-Steuer-Einnahmen Vorvorjahr'!D47</f>
        <v>242468</v>
      </c>
      <c r="E48" s="55">
        <f>'SZW Gemeinden'!F48-Finanzausgleichsumlage!F47+'§ 15 FAG a. F. § 22 FAG n. F.'!F50+'§ 16 FAG a. F.  § 24 FAG n. F.'!F49+FLA!G47</f>
        <v>196233.97</v>
      </c>
      <c r="F48" s="55">
        <f t="shared" si="0"/>
        <v>438701.97</v>
      </c>
      <c r="G48" s="75">
        <f>F48-Kreisumlage!D49</f>
        <v>234155.80833599996</v>
      </c>
      <c r="H48" s="113">
        <f>'IST-Steuer-Einnahmen Vorvorjahr'!E47</f>
        <v>262752</v>
      </c>
      <c r="I48" s="55">
        <f>'SZW Gemeinden'!G48-Finanzausgleichsumlage!G47+'§ 15 FAG a. F. § 22 FAG n. F.'!G50+'§ 16 FAG a. F.  § 24 FAG n. F.'!G49+FLA!H47</f>
        <v>198946.58</v>
      </c>
      <c r="J48" s="55">
        <f t="shared" si="1"/>
        <v>461698.57999999996</v>
      </c>
      <c r="K48" s="75">
        <f>J48-Kreisumlage!E49</f>
        <v>258531.60889999996</v>
      </c>
      <c r="L48" s="113">
        <f>'IST-Steuer-Einnahmen Vorvorjahr'!G47</f>
        <v>216266</v>
      </c>
      <c r="M48" s="55">
        <f>'SZW Gemeinden'!I48-Finanzausgleichsumlage!H47+'§ 15 FAG a. F. § 22 FAG n. F.'!H50+'§ 16 FAG a. F.  § 24 FAG n. F.'!H49+Infrastrukturpauschale!D47</f>
        <v>356089.19</v>
      </c>
      <c r="N48" s="55">
        <f t="shared" si="2"/>
        <v>572355.18999999994</v>
      </c>
      <c r="O48" s="75">
        <f>N48-Kreisumlage!F49</f>
        <v>374436.40522199997</v>
      </c>
      <c r="P48" s="121">
        <f>'IST-Steuer-Einnahmen Vorvorjahr'!I47</f>
        <v>273242</v>
      </c>
      <c r="Q48" s="55">
        <f>'SZW Gemeinden'!K48-Finanzausgleichsumlage!I47+'§ 15 FAG a. F. § 22 FAG n. F.'!I50+'§ 16 FAG a. F.  § 24 FAG n. F.'!I49+Infrastrukturpauschale!E47</f>
        <v>301883.25</v>
      </c>
      <c r="R48" s="55">
        <f t="shared" si="3"/>
        <v>575125.25</v>
      </c>
      <c r="S48" s="75">
        <f>R48-Kreisumlage!H49</f>
        <v>362203.81227500003</v>
      </c>
      <c r="T48" s="113">
        <f t="shared" si="4"/>
        <v>56976</v>
      </c>
      <c r="U48" s="129">
        <f t="shared" si="5"/>
        <v>-54205.94</v>
      </c>
      <c r="V48" s="55">
        <f t="shared" si="6"/>
        <v>2770.0600000000559</v>
      </c>
      <c r="W48" s="55">
        <f>Kreisumlage!H49-Kreisumlage!G49</f>
        <v>16100.347725</v>
      </c>
      <c r="X48" s="232">
        <f t="shared" si="7"/>
        <v>-12232.592946999939</v>
      </c>
    </row>
    <row r="49" spans="1:24">
      <c r="A49" s="112">
        <v>13073034</v>
      </c>
      <c r="B49" s="33">
        <v>5355</v>
      </c>
      <c r="C49" s="36" t="s">
        <v>54</v>
      </c>
      <c r="D49" s="113">
        <f>'IST-Steuer-Einnahmen Vorvorjahr'!D48</f>
        <v>293208</v>
      </c>
      <c r="E49" s="55">
        <f>'SZW Gemeinden'!F49-Finanzausgleichsumlage!F48+'§ 15 FAG a. F. § 22 FAG n. F.'!F51+'§ 16 FAG a. F.  § 24 FAG n. F.'!F50+FLA!G48</f>
        <v>209533.90000000002</v>
      </c>
      <c r="F49" s="55">
        <f t="shared" si="0"/>
        <v>502741.9</v>
      </c>
      <c r="G49" s="75">
        <f>F49-Kreisumlage!D50</f>
        <v>260928.39258400004</v>
      </c>
      <c r="H49" s="113">
        <f>'IST-Steuer-Einnahmen Vorvorjahr'!E48</f>
        <v>325706</v>
      </c>
      <c r="I49" s="55">
        <f>'SZW Gemeinden'!G49-Finanzausgleichsumlage!G48+'§ 15 FAG a. F. § 22 FAG n. F.'!G51+'§ 16 FAG a. F.  § 24 FAG n. F.'!G50+FLA!H48</f>
        <v>252961.53</v>
      </c>
      <c r="J49" s="55">
        <f t="shared" si="1"/>
        <v>578667.53</v>
      </c>
      <c r="K49" s="75">
        <f>J49-Kreisumlage!E50</f>
        <v>315830.94420500001</v>
      </c>
      <c r="L49" s="113">
        <f>'IST-Steuer-Einnahmen Vorvorjahr'!G48</f>
        <v>380081</v>
      </c>
      <c r="M49" s="55">
        <f>'SZW Gemeinden'!I49-Finanzausgleichsumlage!H48+'§ 15 FAG a. F. § 22 FAG n. F.'!H51+'§ 16 FAG a. F.  § 24 FAG n. F.'!H50+Infrastrukturpauschale!D48</f>
        <v>379075.32</v>
      </c>
      <c r="N49" s="55">
        <f t="shared" si="2"/>
        <v>759156.32000000007</v>
      </c>
      <c r="O49" s="75">
        <f>N49-Kreisumlage!F50</f>
        <v>494556.11413000006</v>
      </c>
      <c r="P49" s="121">
        <f>'IST-Steuer-Einnahmen Vorvorjahr'!I48</f>
        <v>354261</v>
      </c>
      <c r="Q49" s="55">
        <f>'SZW Gemeinden'!K49-Finanzausgleichsumlage!I48+'§ 15 FAG a. F. § 22 FAG n. F.'!I51+'§ 16 FAG a. F.  § 24 FAG n. F.'!I50+Infrastrukturpauschale!E48</f>
        <v>391623.95999999996</v>
      </c>
      <c r="R49" s="55">
        <f t="shared" si="3"/>
        <v>745884.96</v>
      </c>
      <c r="S49" s="75">
        <f>R49-Kreisumlage!H50</f>
        <v>470734.338345</v>
      </c>
      <c r="T49" s="233">
        <f t="shared" si="4"/>
        <v>-25820</v>
      </c>
      <c r="U49" s="55">
        <f t="shared" si="5"/>
        <v>12548.639999999956</v>
      </c>
      <c r="V49" s="128">
        <f t="shared" si="6"/>
        <v>-13271.360000000102</v>
      </c>
      <c r="W49" s="55">
        <f>Kreisumlage!H50-Kreisumlage!G50</f>
        <v>12017.931654999964</v>
      </c>
      <c r="X49" s="232">
        <f t="shared" si="7"/>
        <v>-23821.775785000063</v>
      </c>
    </row>
    <row r="50" spans="1:24">
      <c r="A50" s="112">
        <v>13073057</v>
      </c>
      <c r="B50" s="33">
        <v>5355</v>
      </c>
      <c r="C50" s="36" t="s">
        <v>55</v>
      </c>
      <c r="D50" s="113">
        <f>'IST-Steuer-Einnahmen Vorvorjahr'!D49</f>
        <v>133856</v>
      </c>
      <c r="E50" s="55">
        <f>'SZW Gemeinden'!F50-Finanzausgleichsumlage!F49+'§ 15 FAG a. F. § 22 FAG n. F.'!F52+'§ 16 FAG a. F.  § 24 FAG n. F.'!F51+FLA!G49</f>
        <v>120870.40000000001</v>
      </c>
      <c r="F50" s="55">
        <f t="shared" si="0"/>
        <v>254726.40000000002</v>
      </c>
      <c r="G50" s="75">
        <f>F50-Kreisumlage!D51</f>
        <v>136582.05661800003</v>
      </c>
      <c r="H50" s="113">
        <f>'IST-Steuer-Einnahmen Vorvorjahr'!E49</f>
        <v>104309</v>
      </c>
      <c r="I50" s="55">
        <f>'SZW Gemeinden'!G50-Finanzausgleichsumlage!G49+'§ 15 FAG a. F. § 22 FAG n. F.'!G52+'§ 16 FAG a. F.  § 24 FAG n. F.'!G51+FLA!H49</f>
        <v>176176.18</v>
      </c>
      <c r="J50" s="55">
        <f t="shared" si="1"/>
        <v>280485.18</v>
      </c>
      <c r="K50" s="75">
        <f>J50-Kreisumlage!E51</f>
        <v>160363.504785</v>
      </c>
      <c r="L50" s="113">
        <f>'IST-Steuer-Einnahmen Vorvorjahr'!G49</f>
        <v>160554</v>
      </c>
      <c r="M50" s="55">
        <f>'SZW Gemeinden'!I50-Finanzausgleichsumlage!H49+'§ 15 FAG a. F. § 22 FAG n. F.'!H52+'§ 16 FAG a. F.  § 24 FAG n. F.'!H51+Infrastrukturpauschale!D49</f>
        <v>194834.5</v>
      </c>
      <c r="N50" s="55">
        <f t="shared" si="2"/>
        <v>355388.5</v>
      </c>
      <c r="O50" s="75">
        <f>N50-Kreisumlage!F51</f>
        <v>229449.144458</v>
      </c>
      <c r="P50" s="121">
        <f>'IST-Steuer-Einnahmen Vorvorjahr'!I49</f>
        <v>209564</v>
      </c>
      <c r="Q50" s="55">
        <f>'SZW Gemeinden'!K50-Finanzausgleichsumlage!I49+'§ 15 FAG a. F. § 22 FAG n. F.'!I52+'§ 16 FAG a. F.  § 24 FAG n. F.'!I51+Infrastrukturpauschale!E49</f>
        <v>135502.76</v>
      </c>
      <c r="R50" s="55">
        <f t="shared" si="3"/>
        <v>345066.76</v>
      </c>
      <c r="S50" s="75">
        <f>R50-Kreisumlage!H51</f>
        <v>214002.69188500004</v>
      </c>
      <c r="T50" s="113">
        <f t="shared" si="4"/>
        <v>49010</v>
      </c>
      <c r="U50" s="129">
        <f t="shared" si="5"/>
        <v>-59331.739999999991</v>
      </c>
      <c r="V50" s="128">
        <f t="shared" si="6"/>
        <v>-10321.739999999991</v>
      </c>
      <c r="W50" s="55">
        <f>Kreisumlage!H51-Kreisumlage!G51</f>
        <v>5823.198114999992</v>
      </c>
      <c r="X50" s="232">
        <f t="shared" si="7"/>
        <v>-15446.452572999959</v>
      </c>
    </row>
    <row r="51" spans="1:24">
      <c r="A51" s="112">
        <v>13073062</v>
      </c>
      <c r="B51" s="33">
        <v>5355</v>
      </c>
      <c r="C51" s="36" t="s">
        <v>56</v>
      </c>
      <c r="D51" s="113">
        <f>'IST-Steuer-Einnahmen Vorvorjahr'!D50</f>
        <v>212520</v>
      </c>
      <c r="E51" s="55">
        <f>'SZW Gemeinden'!F51-Finanzausgleichsumlage!F50+'§ 15 FAG a. F. § 22 FAG n. F.'!F53+'§ 16 FAG a. F.  § 24 FAG n. F.'!F52+FLA!G50</f>
        <v>219982.34</v>
      </c>
      <c r="F51" s="55">
        <f t="shared" si="0"/>
        <v>432502.33999999997</v>
      </c>
      <c r="G51" s="75">
        <f>F51-Kreisumlage!D52</f>
        <v>236038.91484199997</v>
      </c>
      <c r="H51" s="113">
        <f>'IST-Steuer-Einnahmen Vorvorjahr'!E50</f>
        <v>217205</v>
      </c>
      <c r="I51" s="55">
        <f>'SZW Gemeinden'!G51-Finanzausgleichsumlage!G50+'§ 15 FAG a. F. § 22 FAG n. F.'!G53+'§ 16 FAG a. F.  § 24 FAG n. F.'!G52+FLA!H50</f>
        <v>278014.03000000003</v>
      </c>
      <c r="J51" s="55">
        <f t="shared" si="1"/>
        <v>495219.03</v>
      </c>
      <c r="K51" s="75">
        <f>J51-Kreisumlage!E52</f>
        <v>284213.44687500002</v>
      </c>
      <c r="L51" s="113">
        <f>'IST-Steuer-Einnahmen Vorvorjahr'!G50</f>
        <v>260692</v>
      </c>
      <c r="M51" s="55">
        <f>'SZW Gemeinden'!I51-Finanzausgleichsumlage!H50+'§ 15 FAG a. F. § 22 FAG n. F.'!H53+'§ 16 FAG a. F.  § 24 FAG n. F.'!H52+Infrastrukturpauschale!D50</f>
        <v>360960.67000000004</v>
      </c>
      <c r="N51" s="55">
        <f t="shared" si="2"/>
        <v>621652.67000000004</v>
      </c>
      <c r="O51" s="75">
        <f>N51-Kreisumlage!F52</f>
        <v>405824.81275500008</v>
      </c>
      <c r="P51" s="121">
        <f>'IST-Steuer-Einnahmen Vorvorjahr'!I50</f>
        <v>268541</v>
      </c>
      <c r="Q51" s="55">
        <f>'SZW Gemeinden'!K51-Finanzausgleichsumlage!I50+'§ 15 FAG a. F. § 22 FAG n. F.'!I53+'§ 16 FAG a. F.  § 24 FAG n. F.'!I52+Infrastrukturpauschale!E50</f>
        <v>353468.63</v>
      </c>
      <c r="R51" s="55">
        <f t="shared" si="3"/>
        <v>622009.63</v>
      </c>
      <c r="S51" s="75">
        <f>R51-Kreisumlage!H52</f>
        <v>394864.40260000003</v>
      </c>
      <c r="T51" s="113">
        <f t="shared" si="4"/>
        <v>7849</v>
      </c>
      <c r="U51" s="129">
        <f t="shared" si="5"/>
        <v>-7492.0400000000373</v>
      </c>
      <c r="V51" s="55">
        <f t="shared" si="6"/>
        <v>356.95999999996275</v>
      </c>
      <c r="W51" s="55">
        <f>Kreisumlage!H52-Kreisumlage!G52</f>
        <v>12514.387400000007</v>
      </c>
      <c r="X51" s="232">
        <f t="shared" si="7"/>
        <v>-10960.410155000049</v>
      </c>
    </row>
    <row r="52" spans="1:24">
      <c r="A52" s="112">
        <v>13073076</v>
      </c>
      <c r="B52" s="33">
        <v>5355</v>
      </c>
      <c r="C52" s="36" t="s">
        <v>57</v>
      </c>
      <c r="D52" s="113">
        <f>'IST-Steuer-Einnahmen Vorvorjahr'!D51</f>
        <v>605956</v>
      </c>
      <c r="E52" s="55">
        <f>'SZW Gemeinden'!F52-Finanzausgleichsumlage!F51+'§ 15 FAG a. F. § 22 FAG n. F.'!F54+'§ 16 FAG a. F.  § 24 FAG n. F.'!F53+FLA!G51</f>
        <v>657629.22</v>
      </c>
      <c r="F52" s="55">
        <f t="shared" si="0"/>
        <v>1263585.22</v>
      </c>
      <c r="G52" s="75">
        <f>F52-Kreisumlage!D53</f>
        <v>741707.11748799996</v>
      </c>
      <c r="H52" s="113">
        <f>'IST-Steuer-Einnahmen Vorvorjahr'!E51</f>
        <v>554779</v>
      </c>
      <c r="I52" s="55">
        <f>'SZW Gemeinden'!G52-Finanzausgleichsumlage!G51+'§ 15 FAG a. F. § 22 FAG n. F.'!G54+'§ 16 FAG a. F.  § 24 FAG n. F.'!G53+FLA!H51</f>
        <v>710719.1399999999</v>
      </c>
      <c r="J52" s="55">
        <f t="shared" si="1"/>
        <v>1265498.1399999999</v>
      </c>
      <c r="K52" s="75">
        <f>J52-Kreisumlage!E53</f>
        <v>777633.22578999982</v>
      </c>
      <c r="L52" s="113">
        <f>'IST-Steuer-Einnahmen Vorvorjahr'!G51</f>
        <v>602622</v>
      </c>
      <c r="M52" s="55">
        <f>'SZW Gemeinden'!I52-Finanzausgleichsumlage!H51+'§ 15 FAG a. F. § 22 FAG n. F.'!H54+'§ 16 FAG a. F.  § 24 FAG n. F.'!H53+Infrastrukturpauschale!D51</f>
        <v>844690.77</v>
      </c>
      <c r="N52" s="55">
        <f t="shared" si="2"/>
        <v>1447312.77</v>
      </c>
      <c r="O52" s="75">
        <f>N52-Kreisumlage!F53</f>
        <v>965679.60942000011</v>
      </c>
      <c r="P52" s="121">
        <f>'IST-Steuer-Einnahmen Vorvorjahr'!I51</f>
        <v>745655</v>
      </c>
      <c r="Q52" s="55">
        <f>'SZW Gemeinden'!K52-Finanzausgleichsumlage!I51+'§ 15 FAG a. F. § 22 FAG n. F.'!I54+'§ 16 FAG a. F.  § 24 FAG n. F.'!I53+Infrastrukturpauschale!E51</f>
        <v>720867.15999999992</v>
      </c>
      <c r="R52" s="55">
        <f t="shared" si="3"/>
        <v>1466522.16</v>
      </c>
      <c r="S52" s="75">
        <f>R52-Kreisumlage!H53</f>
        <v>938287.98226499988</v>
      </c>
      <c r="T52" s="113">
        <f t="shared" si="4"/>
        <v>143033</v>
      </c>
      <c r="U52" s="129">
        <f t="shared" si="5"/>
        <v>-123823.6100000001</v>
      </c>
      <c r="V52" s="55">
        <f t="shared" si="6"/>
        <v>19209.389999999898</v>
      </c>
      <c r="W52" s="55">
        <f>Kreisumlage!H53-Kreisumlage!G53</f>
        <v>49272.237735000032</v>
      </c>
      <c r="X52" s="232">
        <f t="shared" si="7"/>
        <v>-27391.627155000228</v>
      </c>
    </row>
    <row r="53" spans="1:24">
      <c r="A53" s="112">
        <v>13073086</v>
      </c>
      <c r="B53" s="33">
        <v>5355</v>
      </c>
      <c r="C53" s="36" t="s">
        <v>58</v>
      </c>
      <c r="D53" s="113">
        <f>'IST-Steuer-Einnahmen Vorvorjahr'!D52</f>
        <v>301441</v>
      </c>
      <c r="E53" s="55">
        <f>'SZW Gemeinden'!F53-Finanzausgleichsumlage!F52+'§ 15 FAG a. F. § 22 FAG n. F.'!F55+'§ 16 FAG a. F.  § 24 FAG n. F.'!F54+FLA!G52</f>
        <v>19811.21</v>
      </c>
      <c r="F53" s="55">
        <f t="shared" si="0"/>
        <v>321252.21000000002</v>
      </c>
      <c r="G53" s="75">
        <f>F53-Kreisumlage!D54</f>
        <v>109689.85294200003</v>
      </c>
      <c r="H53" s="113">
        <f>'IST-Steuer-Einnahmen Vorvorjahr'!E52</f>
        <v>308956</v>
      </c>
      <c r="I53" s="55">
        <f>'SZW Gemeinden'!G53-Finanzausgleichsumlage!G52+'§ 15 FAG a. F. § 22 FAG n. F.'!G55+'§ 16 FAG a. F.  § 24 FAG n. F.'!G54+FLA!H52</f>
        <v>87109.53</v>
      </c>
      <c r="J53" s="55">
        <f t="shared" si="1"/>
        <v>396065.53</v>
      </c>
      <c r="K53" s="75">
        <f>J53-Kreisumlage!E54</f>
        <v>210594.76151500005</v>
      </c>
      <c r="L53" s="113">
        <f>'IST-Steuer-Einnahmen Vorvorjahr'!G52</f>
        <v>786658</v>
      </c>
      <c r="M53" s="55">
        <f>'SZW Gemeinden'!I53-Finanzausgleichsumlage!H52+'§ 15 FAG a. F. § 22 FAG n. F.'!H55+'§ 16 FAG a. F.  § 24 FAG n. F.'!H54+Infrastrukturpauschale!D52</f>
        <v>-99080.09</v>
      </c>
      <c r="N53" s="55">
        <f t="shared" si="2"/>
        <v>687577.91</v>
      </c>
      <c r="O53" s="75">
        <f>N53-Kreisumlage!F54</f>
        <v>371959.89600300003</v>
      </c>
      <c r="P53" s="121">
        <f>'IST-Steuer-Einnahmen Vorvorjahr'!I52</f>
        <v>70247</v>
      </c>
      <c r="Q53" s="55">
        <f>'SZW Gemeinden'!K53-Finanzausgleichsumlage!I52+'§ 15 FAG a. F. § 22 FAG n. F.'!I55+'§ 16 FAG a. F.  § 24 FAG n. F.'!I54+Infrastrukturpauschale!E52</f>
        <v>454659.62</v>
      </c>
      <c r="R53" s="55">
        <f t="shared" si="3"/>
        <v>524906.62</v>
      </c>
      <c r="S53" s="75">
        <f>R53-Kreisumlage!H54</f>
        <v>343431.59451999998</v>
      </c>
      <c r="T53" s="233">
        <f t="shared" si="4"/>
        <v>-716411</v>
      </c>
      <c r="U53" s="55">
        <f t="shared" si="5"/>
        <v>553739.71</v>
      </c>
      <c r="V53" s="128">
        <f t="shared" si="6"/>
        <v>-162671.29000000004</v>
      </c>
      <c r="W53" s="249">
        <f>Kreisumlage!H54-Kreisumlage!G54</f>
        <v>-132392.51451999997</v>
      </c>
      <c r="X53" s="232">
        <f t="shared" si="7"/>
        <v>-28528.301483000047</v>
      </c>
    </row>
    <row r="54" spans="1:24">
      <c r="A54" s="112">
        <v>13073096</v>
      </c>
      <c r="B54" s="33">
        <v>5355</v>
      </c>
      <c r="C54" s="36" t="s">
        <v>59</v>
      </c>
      <c r="D54" s="113">
        <f>'IST-Steuer-Einnahmen Vorvorjahr'!D53</f>
        <v>614957</v>
      </c>
      <c r="E54" s="55">
        <f>'SZW Gemeinden'!F54-Finanzausgleichsumlage!F53+'§ 15 FAG a. F. § 22 FAG n. F.'!F56+'§ 16 FAG a. F.  § 24 FAG n. F.'!F55+FLA!G53</f>
        <v>777671.13</v>
      </c>
      <c r="F54" s="55">
        <f t="shared" si="0"/>
        <v>1392628.13</v>
      </c>
      <c r="G54" s="75">
        <f>F54-Kreisumlage!D55</f>
        <v>758406.42687199998</v>
      </c>
      <c r="H54" s="113">
        <f>'IST-Steuer-Einnahmen Vorvorjahr'!E53</f>
        <v>682356</v>
      </c>
      <c r="I54" s="55">
        <f>'SZW Gemeinden'!G54-Finanzausgleichsumlage!G53+'§ 15 FAG a. F. § 22 FAG n. F.'!G56+'§ 16 FAG a. F.  § 24 FAG n. F.'!G55+FLA!H53</f>
        <v>799289.90999999992</v>
      </c>
      <c r="J54" s="55">
        <f t="shared" si="1"/>
        <v>1481645.91</v>
      </c>
      <c r="K54" s="75">
        <f>J54-Kreisumlage!E55</f>
        <v>849332.00717999996</v>
      </c>
      <c r="L54" s="113">
        <f>'IST-Steuer-Einnahmen Vorvorjahr'!G53</f>
        <v>726235</v>
      </c>
      <c r="M54" s="55">
        <f>'SZW Gemeinden'!I54-Finanzausgleichsumlage!H53+'§ 15 FAG a. F. § 22 FAG n. F.'!H56+'§ 16 FAG a. F.  § 24 FAG n. F.'!H55+Infrastrukturpauschale!D53</f>
        <v>1098209.1199999999</v>
      </c>
      <c r="N54" s="55">
        <f t="shared" si="2"/>
        <v>1824444.1199999999</v>
      </c>
      <c r="O54" s="75">
        <f>N54-Kreisumlage!F55</f>
        <v>1191506.8681959999</v>
      </c>
      <c r="P54" s="121">
        <f>'IST-Steuer-Einnahmen Vorvorjahr'!I53</f>
        <v>814027</v>
      </c>
      <c r="Q54" s="55">
        <f>'SZW Gemeinden'!K54-Finanzausgleichsumlage!I53+'§ 15 FAG a. F. § 22 FAG n. F.'!I56+'§ 16 FAG a. F.  § 24 FAG n. F.'!I55+Infrastrukturpauschale!E53</f>
        <v>1049507.75</v>
      </c>
      <c r="R54" s="55">
        <f t="shared" si="3"/>
        <v>1863534.75</v>
      </c>
      <c r="S54" s="75">
        <f>R54-Kreisumlage!H55</f>
        <v>1180660.7879250001</v>
      </c>
      <c r="T54" s="113">
        <f t="shared" si="4"/>
        <v>87792</v>
      </c>
      <c r="U54" s="129">
        <f t="shared" si="5"/>
        <v>-48701.369999999879</v>
      </c>
      <c r="V54" s="55">
        <f t="shared" si="6"/>
        <v>39090.630000000121</v>
      </c>
      <c r="W54" s="55">
        <f>Kreisumlage!H55-Kreisumlage!G55</f>
        <v>53447.092074999935</v>
      </c>
      <c r="X54" s="232">
        <f t="shared" si="7"/>
        <v>-10846.08027099981</v>
      </c>
    </row>
    <row r="55" spans="1:24">
      <c r="A55" s="112">
        <v>13073097</v>
      </c>
      <c r="B55" s="33">
        <v>5355</v>
      </c>
      <c r="C55" s="36" t="s">
        <v>60</v>
      </c>
      <c r="D55" s="113">
        <f>'IST-Steuer-Einnahmen Vorvorjahr'!D54</f>
        <v>107298</v>
      </c>
      <c r="E55" s="55">
        <f>'SZW Gemeinden'!F55-Finanzausgleichsumlage!F54+'§ 15 FAG a. F. § 22 FAG n. F.'!F57+'§ 16 FAG a. F.  § 24 FAG n. F.'!F56+FLA!G54</f>
        <v>81369.14</v>
      </c>
      <c r="F55" s="55">
        <f t="shared" si="0"/>
        <v>188667.14</v>
      </c>
      <c r="G55" s="75">
        <f>F55-Kreisumlage!D56</f>
        <v>95862.200162000008</v>
      </c>
      <c r="H55" s="113">
        <f>'IST-Steuer-Einnahmen Vorvorjahr'!E54</f>
        <v>119472</v>
      </c>
      <c r="I55" s="55">
        <f>'SZW Gemeinden'!G55-Finanzausgleichsumlage!G54+'§ 15 FAG a. F. § 22 FAG n. F.'!G57+'§ 16 FAG a. F.  § 24 FAG n. F.'!G56+FLA!H54</f>
        <v>76672.47</v>
      </c>
      <c r="J55" s="55">
        <f t="shared" si="1"/>
        <v>196144.47</v>
      </c>
      <c r="K55" s="75">
        <f>J55-Kreisumlage!E56</f>
        <v>107925.68541000001</v>
      </c>
      <c r="L55" s="113">
        <f>'IST-Steuer-Einnahmen Vorvorjahr'!G54</f>
        <v>151777</v>
      </c>
      <c r="M55" s="55">
        <f>'SZW Gemeinden'!I55-Finanzausgleichsumlage!H54+'§ 15 FAG a. F. § 22 FAG n. F.'!H57+'§ 16 FAG a. F.  § 24 FAG n. F.'!H56+Infrastrukturpauschale!D54</f>
        <v>83364.990000000005</v>
      </c>
      <c r="N55" s="55">
        <f t="shared" si="2"/>
        <v>235141.99</v>
      </c>
      <c r="O55" s="75">
        <f>N55-Kreisumlage!F56</f>
        <v>151191.66883099999</v>
      </c>
      <c r="P55" s="121">
        <f>'IST-Steuer-Einnahmen Vorvorjahr'!I54</f>
        <v>155627</v>
      </c>
      <c r="Q55" s="55">
        <f>'SZW Gemeinden'!K55-Finanzausgleichsumlage!I54+'§ 15 FAG a. F. § 22 FAG n. F.'!I57+'§ 16 FAG a. F.  § 24 FAG n. F.'!I56+Infrastrukturpauschale!E54</f>
        <v>57050.65</v>
      </c>
      <c r="R55" s="55">
        <f t="shared" si="3"/>
        <v>212677.65</v>
      </c>
      <c r="S55" s="75">
        <f>R55-Kreisumlage!H56</f>
        <v>132652.30599000002</v>
      </c>
      <c r="T55" s="113">
        <f t="shared" si="4"/>
        <v>3850</v>
      </c>
      <c r="U55" s="129">
        <f t="shared" si="5"/>
        <v>-26314.340000000004</v>
      </c>
      <c r="V55" s="128">
        <f t="shared" si="6"/>
        <v>-22464.339999999997</v>
      </c>
      <c r="W55" s="249">
        <f>Kreisumlage!H56-Kreisumlage!G56</f>
        <v>-3459.375990000015</v>
      </c>
      <c r="X55" s="232">
        <f t="shared" si="7"/>
        <v>-18539.362840999966</v>
      </c>
    </row>
    <row r="56" spans="1:24">
      <c r="A56" s="112">
        <v>13073098</v>
      </c>
      <c r="B56" s="33">
        <v>5355</v>
      </c>
      <c r="C56" s="36" t="s">
        <v>61</v>
      </c>
      <c r="D56" s="113">
        <f>'IST-Steuer-Einnahmen Vorvorjahr'!D55</f>
        <v>350768</v>
      </c>
      <c r="E56" s="55">
        <f>'SZW Gemeinden'!F56-Finanzausgleichsumlage!F55+'§ 15 FAG a. F. § 22 FAG n. F.'!F58+'§ 16 FAG a. F.  § 24 FAG n. F.'!F57+FLA!G55</f>
        <v>132264.22</v>
      </c>
      <c r="F56" s="55">
        <f t="shared" si="0"/>
        <v>483032.22</v>
      </c>
      <c r="G56" s="75">
        <f>F56-Kreisumlage!D57</f>
        <v>247077.66144599995</v>
      </c>
      <c r="H56" s="113">
        <f>'IST-Steuer-Einnahmen Vorvorjahr'!E55</f>
        <v>274207</v>
      </c>
      <c r="I56" s="55">
        <f>'SZW Gemeinden'!G56-Finanzausgleichsumlage!G55+'§ 15 FAG a. F. § 22 FAG n. F.'!G58+'§ 16 FAG a. F.  § 24 FAG n. F.'!G57+FLA!H55</f>
        <v>195440.12</v>
      </c>
      <c r="J56" s="55">
        <f t="shared" si="1"/>
        <v>469647.12</v>
      </c>
      <c r="K56" s="75">
        <f>J56-Kreisumlage!E57</f>
        <v>259011.68518499998</v>
      </c>
      <c r="L56" s="113">
        <f>'IST-Steuer-Einnahmen Vorvorjahr'!G55</f>
        <v>311778</v>
      </c>
      <c r="M56" s="55">
        <f>'SZW Gemeinden'!I56-Finanzausgleichsumlage!H55+'§ 15 FAG a. F. § 22 FAG n. F.'!H58+'§ 16 FAG a. F.  § 24 FAG n. F.'!H57+Infrastrukturpauschale!D55</f>
        <v>252125</v>
      </c>
      <c r="N56" s="55">
        <f t="shared" si="2"/>
        <v>563903</v>
      </c>
      <c r="O56" s="75">
        <f>N56-Kreisumlage!F57</f>
        <v>363589.38907399995</v>
      </c>
      <c r="P56" s="121">
        <f>'IST-Steuer-Einnahmen Vorvorjahr'!I55</f>
        <v>339947</v>
      </c>
      <c r="Q56" s="55">
        <f>'SZW Gemeinden'!K56-Finanzausgleichsumlage!I55+'§ 15 FAG a. F. § 22 FAG n. F.'!I58+'§ 16 FAG a. F.  § 24 FAG n. F.'!I57+Infrastrukturpauschale!E55</f>
        <v>236132.83</v>
      </c>
      <c r="R56" s="55">
        <f t="shared" si="3"/>
        <v>576079.82999999996</v>
      </c>
      <c r="S56" s="75">
        <f>R56-Kreisumlage!H57</f>
        <v>360039.54613499995</v>
      </c>
      <c r="T56" s="113">
        <f t="shared" si="4"/>
        <v>28169</v>
      </c>
      <c r="U56" s="129">
        <f t="shared" si="5"/>
        <v>-15992.170000000013</v>
      </c>
      <c r="V56" s="55">
        <f t="shared" si="6"/>
        <v>12176.829999999958</v>
      </c>
      <c r="W56" s="55">
        <f>Kreisumlage!H57-Kreisumlage!G57</f>
        <v>16837.643864999962</v>
      </c>
      <c r="X56" s="232">
        <f t="shared" si="7"/>
        <v>-3549.8429389999947</v>
      </c>
    </row>
    <row r="57" spans="1:24">
      <c r="A57" s="112">
        <v>13073023</v>
      </c>
      <c r="B57" s="33">
        <v>5356</v>
      </c>
      <c r="C57" s="36" t="s">
        <v>62</v>
      </c>
      <c r="D57" s="113">
        <f>'IST-Steuer-Einnahmen Vorvorjahr'!D56</f>
        <v>246575</v>
      </c>
      <c r="E57" s="55">
        <f>'SZW Gemeinden'!F57-Finanzausgleichsumlage!F56+'§ 15 FAG a. F. § 22 FAG n. F.'!F59+'§ 16 FAG a. F.  § 24 FAG n. F.'!F58+FLA!G56</f>
        <v>304860.98</v>
      </c>
      <c r="F57" s="55">
        <f t="shared" si="0"/>
        <v>551435.98</v>
      </c>
      <c r="G57" s="75">
        <f>F57-Kreisumlage!D58</f>
        <v>300923.99307999999</v>
      </c>
      <c r="H57" s="113">
        <f>'IST-Steuer-Einnahmen Vorvorjahr'!E56</f>
        <v>249615</v>
      </c>
      <c r="I57" s="55">
        <f>'SZW Gemeinden'!G57-Finanzausgleichsumlage!G56+'§ 15 FAG a. F. § 22 FAG n. F.'!G59+'§ 16 FAG a. F.  § 24 FAG n. F.'!G58+FLA!H56</f>
        <v>359765.89999999997</v>
      </c>
      <c r="J57" s="55">
        <f t="shared" si="1"/>
        <v>609380.89999999991</v>
      </c>
      <c r="K57" s="75">
        <f>J57-Kreisumlage!E58</f>
        <v>353003.72863999987</v>
      </c>
      <c r="L57" s="113">
        <f>'IST-Steuer-Einnahmen Vorvorjahr'!G56</f>
        <v>279406</v>
      </c>
      <c r="M57" s="55">
        <f>'SZW Gemeinden'!I57-Finanzausgleichsumlage!H56+'§ 15 FAG a. F. § 22 FAG n. F.'!H59+'§ 16 FAG a. F.  § 24 FAG n. F.'!H58+Infrastrukturpauschale!D56</f>
        <v>457692.29</v>
      </c>
      <c r="N57" s="55">
        <f t="shared" si="2"/>
        <v>737098.29</v>
      </c>
      <c r="O57" s="75">
        <f>N57-Kreisumlage!F58</f>
        <v>480494.74008300004</v>
      </c>
      <c r="P57" s="121">
        <f>'IST-Steuer-Einnahmen Vorvorjahr'!I56</f>
        <v>285662</v>
      </c>
      <c r="Q57" s="55">
        <f>'SZW Gemeinden'!K57-Finanzausgleichsumlage!I56+'§ 15 FAG a. F. § 22 FAG n. F.'!I59+'§ 16 FAG a. F.  § 24 FAG n. F.'!I58+Infrastrukturpauschale!E56</f>
        <v>466403.44</v>
      </c>
      <c r="R57" s="55">
        <f t="shared" si="3"/>
        <v>752065.44</v>
      </c>
      <c r="S57" s="75">
        <f>R57-Kreisumlage!H58</f>
        <v>476306.52440999995</v>
      </c>
      <c r="T57" s="113">
        <f t="shared" si="4"/>
        <v>6256</v>
      </c>
      <c r="U57" s="55">
        <f t="shared" si="5"/>
        <v>8711.1500000000233</v>
      </c>
      <c r="V57" s="55">
        <f t="shared" si="6"/>
        <v>14967.149999999907</v>
      </c>
      <c r="W57" s="55">
        <f>Kreisumlage!H58-Kreisumlage!G58</f>
        <v>20578.535589999985</v>
      </c>
      <c r="X57" s="232">
        <f t="shared" si="7"/>
        <v>-4188.2156730000861</v>
      </c>
    </row>
    <row r="58" spans="1:24">
      <c r="A58" s="112">
        <v>13073090</v>
      </c>
      <c r="B58" s="33">
        <v>5356</v>
      </c>
      <c r="C58" s="36" t="s">
        <v>63</v>
      </c>
      <c r="D58" s="113">
        <f>'IST-Steuer-Einnahmen Vorvorjahr'!D57</f>
        <v>3425890</v>
      </c>
      <c r="E58" s="55">
        <f>'SZW Gemeinden'!F58-Finanzausgleichsumlage!F57+'§ 15 FAG a. F. § 22 FAG n. F.'!F60+'§ 16 FAG a. F.  § 24 FAG n. F.'!F59+FLA!G57</f>
        <v>1407414.19</v>
      </c>
      <c r="F58" s="55">
        <f t="shared" si="0"/>
        <v>4833304.1899999995</v>
      </c>
      <c r="G58" s="75">
        <f>F58-Kreisumlage!D59</f>
        <v>2635102.7916199993</v>
      </c>
      <c r="H58" s="113">
        <f>'IST-Steuer-Einnahmen Vorvorjahr'!E57</f>
        <v>3276007</v>
      </c>
      <c r="I58" s="55">
        <f>'SZW Gemeinden'!G58-Finanzausgleichsumlage!G57+'§ 15 FAG a. F. § 22 FAG n. F.'!G60+'§ 16 FAG a. F.  § 24 FAG n. F.'!G59+FLA!H57</f>
        <v>1516477.2</v>
      </c>
      <c r="J58" s="55">
        <f t="shared" si="1"/>
        <v>4792484.2</v>
      </c>
      <c r="K58" s="75">
        <f>J58-Kreisumlage!E59</f>
        <v>2737653.66775</v>
      </c>
      <c r="L58" s="113">
        <f>'IST-Steuer-Einnahmen Vorvorjahr'!G57</f>
        <v>3267082</v>
      </c>
      <c r="M58" s="55">
        <f>'SZW Gemeinden'!I58-Finanzausgleichsumlage!H57+'§ 15 FAG a. F. § 22 FAG n. F.'!H60+'§ 16 FAG a. F.  § 24 FAG n. F.'!H59+Infrastrukturpauschale!D57</f>
        <v>2159615.17</v>
      </c>
      <c r="N58" s="55">
        <f t="shared" si="2"/>
        <v>5426697.1699999999</v>
      </c>
      <c r="O58" s="75">
        <f>N58-Kreisumlage!F59</f>
        <v>3513609.0477689998</v>
      </c>
      <c r="P58" s="121">
        <f>'IST-Steuer-Einnahmen Vorvorjahr'!I57</f>
        <v>3137583</v>
      </c>
      <c r="Q58" s="55">
        <f>'SZW Gemeinden'!K58-Finanzausgleichsumlage!I57+'§ 15 FAG a. F. § 22 FAG n. F.'!I60+'§ 16 FAG a. F.  § 24 FAG n. F.'!I59+Infrastrukturpauschale!E57</f>
        <v>2462958.9699999997</v>
      </c>
      <c r="R58" s="55">
        <f t="shared" si="3"/>
        <v>5600541.9699999997</v>
      </c>
      <c r="S58" s="75">
        <f>R58-Kreisumlage!H59</f>
        <v>3527778.5011449996</v>
      </c>
      <c r="T58" s="233">
        <f t="shared" si="4"/>
        <v>-129499</v>
      </c>
      <c r="U58" s="55">
        <f t="shared" si="5"/>
        <v>303343.79999999981</v>
      </c>
      <c r="V58" s="55">
        <f t="shared" si="6"/>
        <v>173844.79999999981</v>
      </c>
      <c r="W58" s="55">
        <f>Kreisumlage!H59-Kreisumlage!G59</f>
        <v>170285.66885499982</v>
      </c>
      <c r="X58" s="75">
        <f t="shared" si="7"/>
        <v>14169.453375999816</v>
      </c>
    </row>
    <row r="59" spans="1:24">
      <c r="A59" s="112">
        <v>13073102</v>
      </c>
      <c r="B59" s="33">
        <v>5356</v>
      </c>
      <c r="C59" s="36" t="s">
        <v>64</v>
      </c>
      <c r="D59" s="113">
        <f>'IST-Steuer-Einnahmen Vorvorjahr'!D58</f>
        <v>569906</v>
      </c>
      <c r="E59" s="55">
        <f>'SZW Gemeinden'!F59-Finanzausgleichsumlage!F58+'§ 15 FAG a. F. § 22 FAG n. F.'!F61+'§ 16 FAG a. F.  § 24 FAG n. F.'!F60+FLA!G58</f>
        <v>383950.7</v>
      </c>
      <c r="F59" s="55">
        <f t="shared" si="0"/>
        <v>953856.7</v>
      </c>
      <c r="G59" s="75">
        <f>F59-Kreisumlage!D60</f>
        <v>510189.29756199999</v>
      </c>
      <c r="H59" s="113">
        <f>'IST-Steuer-Einnahmen Vorvorjahr'!E58</f>
        <v>590302</v>
      </c>
      <c r="I59" s="55">
        <f>'SZW Gemeinden'!G59-Finanzausgleichsumlage!G58+'§ 15 FAG a. F. § 22 FAG n. F.'!G61+'§ 16 FAG a. F.  § 24 FAG n. F.'!G60+FLA!H58</f>
        <v>437684.17000000004</v>
      </c>
      <c r="J59" s="55">
        <f t="shared" si="1"/>
        <v>1027986.17</v>
      </c>
      <c r="K59" s="75">
        <f>J59-Kreisumlage!E60</f>
        <v>592646.10988999996</v>
      </c>
      <c r="L59" s="113">
        <f>'IST-Steuer-Einnahmen Vorvorjahr'!G58</f>
        <v>620462</v>
      </c>
      <c r="M59" s="55">
        <f>'SZW Gemeinden'!I59-Finanzausgleichsumlage!H58+'§ 15 FAG a. F. § 22 FAG n. F.'!H61+'§ 16 FAG a. F.  § 24 FAG n. F.'!H60+Infrastrukturpauschale!D58</f>
        <v>568029.17000000004</v>
      </c>
      <c r="N59" s="55">
        <f t="shared" si="2"/>
        <v>1188491.17</v>
      </c>
      <c r="O59" s="75">
        <f>N59-Kreisumlage!F60</f>
        <v>771409.46081299987</v>
      </c>
      <c r="P59" s="121">
        <f>'IST-Steuer-Einnahmen Vorvorjahr'!I58</f>
        <v>678157</v>
      </c>
      <c r="Q59" s="55">
        <f>'SZW Gemeinden'!K59-Finanzausgleichsumlage!I58+'§ 15 FAG a. F. § 22 FAG n. F.'!I61+'§ 16 FAG a. F.  § 24 FAG n. F.'!I60+Infrastrukturpauschale!E58</f>
        <v>561966.44999999995</v>
      </c>
      <c r="R59" s="55">
        <f t="shared" si="3"/>
        <v>1240123.45</v>
      </c>
      <c r="S59" s="75">
        <f>R59-Kreisumlage!H60</f>
        <v>780468.76682499994</v>
      </c>
      <c r="T59" s="113">
        <f t="shared" si="4"/>
        <v>57695</v>
      </c>
      <c r="U59" s="129">
        <f t="shared" si="5"/>
        <v>-6062.7200000000885</v>
      </c>
      <c r="V59" s="55">
        <f t="shared" si="6"/>
        <v>51632.280000000028</v>
      </c>
      <c r="W59" s="55">
        <f>Kreisumlage!H60-Kreisumlage!G60</f>
        <v>44886.183175000013</v>
      </c>
      <c r="X59" s="75">
        <f t="shared" si="7"/>
        <v>9059.3060120000737</v>
      </c>
    </row>
    <row r="60" spans="1:24">
      <c r="A60" s="112">
        <v>13073006</v>
      </c>
      <c r="B60" s="33">
        <v>5357</v>
      </c>
      <c r="C60" s="36" t="s">
        <v>65</v>
      </c>
      <c r="D60" s="113">
        <f>'IST-Steuer-Einnahmen Vorvorjahr'!D59</f>
        <v>685511</v>
      </c>
      <c r="E60" s="55">
        <f>'SZW Gemeinden'!F60-Finanzausgleichsumlage!F59+'§ 15 FAG a. F. § 22 FAG n. F.'!F62+'§ 16 FAG a. F.  § 24 FAG n. F.'!F61+FLA!G59</f>
        <v>267628.97000000003</v>
      </c>
      <c r="F60" s="55">
        <f t="shared" si="0"/>
        <v>953139.97</v>
      </c>
      <c r="G60" s="75">
        <f>F60-Kreisumlage!D61</f>
        <v>574801.90607799997</v>
      </c>
      <c r="H60" s="113">
        <f>'IST-Steuer-Einnahmen Vorvorjahr'!E59</f>
        <v>773666</v>
      </c>
      <c r="I60" s="55">
        <f>'SZW Gemeinden'!G60-Finanzausgleichsumlage!G59+'§ 15 FAG a. F. § 22 FAG n. F.'!G62+'§ 16 FAG a. F.  § 24 FAG n. F.'!G61+FLA!H59</f>
        <v>239590.15999999997</v>
      </c>
      <c r="J60" s="55">
        <f t="shared" si="1"/>
        <v>1013256.1599999999</v>
      </c>
      <c r="K60" s="75">
        <f>J60-Kreisumlage!E61</f>
        <v>633358.13154999993</v>
      </c>
      <c r="L60" s="113">
        <f>'IST-Steuer-Einnahmen Vorvorjahr'!G59</f>
        <v>979307</v>
      </c>
      <c r="M60" s="55">
        <f>'SZW Gemeinden'!I60-Finanzausgleichsumlage!H59+'§ 15 FAG a. F. § 22 FAG n. F.'!H62+'§ 16 FAG a. F.  § 24 FAG n. F.'!H61+Infrastrukturpauschale!D59</f>
        <v>139538.57</v>
      </c>
      <c r="N60" s="55">
        <f t="shared" si="2"/>
        <v>1118845.57</v>
      </c>
      <c r="O60" s="75">
        <f>N60-Kreisumlage!F61</f>
        <v>736411.17494300008</v>
      </c>
      <c r="P60" s="121">
        <f>'IST-Steuer-Einnahmen Vorvorjahr'!I59</f>
        <v>906340</v>
      </c>
      <c r="Q60" s="55">
        <f>'SZW Gemeinden'!K60-Finanzausgleichsumlage!I59+'§ 15 FAG a. F. § 22 FAG n. F.'!I62+'§ 16 FAG a. F.  § 24 FAG n. F.'!I61+Infrastrukturpauschale!E59</f>
        <v>194665.55</v>
      </c>
      <c r="R60" s="55">
        <f t="shared" si="3"/>
        <v>1101005.55</v>
      </c>
      <c r="S60" s="75">
        <f>R60-Kreisumlage!H61</f>
        <v>697137.49854000006</v>
      </c>
      <c r="T60" s="233">
        <f t="shared" si="4"/>
        <v>-72967</v>
      </c>
      <c r="U60" s="55">
        <f t="shared" si="5"/>
        <v>55126.979999999981</v>
      </c>
      <c r="V60" s="128">
        <f t="shared" si="6"/>
        <v>-17840.020000000019</v>
      </c>
      <c r="W60" s="55">
        <f>Kreisumlage!H61-Kreisumlage!G61</f>
        <v>23554.701460000011</v>
      </c>
      <c r="X60" s="232">
        <f t="shared" si="7"/>
        <v>-39273.676403000019</v>
      </c>
    </row>
    <row r="61" spans="1:24">
      <c r="A61" s="132">
        <v>13073026</v>
      </c>
      <c r="B61" s="133">
        <v>5357</v>
      </c>
      <c r="C61" s="162" t="s">
        <v>66</v>
      </c>
      <c r="D61" s="113"/>
      <c r="E61" s="55"/>
      <c r="F61" s="55"/>
      <c r="G61" s="75"/>
      <c r="H61" s="113"/>
      <c r="I61" s="55"/>
      <c r="J61" s="55"/>
      <c r="K61" s="75"/>
      <c r="L61" s="113"/>
      <c r="M61" s="55"/>
      <c r="N61" s="55"/>
      <c r="O61" s="75"/>
      <c r="P61" s="121"/>
      <c r="Q61" s="55"/>
      <c r="R61" s="55"/>
      <c r="S61" s="75"/>
      <c r="T61" s="113"/>
      <c r="U61" s="55"/>
      <c r="V61" s="55"/>
      <c r="W61" s="55"/>
      <c r="X61" s="75"/>
    </row>
    <row r="62" spans="1:24">
      <c r="A62" s="112">
        <v>13073031</v>
      </c>
      <c r="B62" s="33">
        <v>5357</v>
      </c>
      <c r="C62" s="36" t="s">
        <v>67</v>
      </c>
      <c r="D62" s="113">
        <f>'IST-Steuer-Einnahmen Vorvorjahr'!D61</f>
        <v>1156291</v>
      </c>
      <c r="E62" s="55">
        <f>'SZW Gemeinden'!F62-Finanzausgleichsumlage!F61+'§ 15 FAG a. F. § 22 FAG n. F.'!F64+'§ 16 FAG a. F.  § 24 FAG n. F.'!F63+FLA!G61</f>
        <v>156890.21</v>
      </c>
      <c r="F62" s="55">
        <f t="shared" si="0"/>
        <v>1313181.21</v>
      </c>
      <c r="G62" s="75">
        <f>F62-Kreisumlage!D63</f>
        <v>742846.85470799997</v>
      </c>
      <c r="H62" s="113">
        <f>'IST-Steuer-Einnahmen Vorvorjahr'!E61</f>
        <v>1306672</v>
      </c>
      <c r="I62" s="55">
        <f>'SZW Gemeinden'!G62-Finanzausgleichsumlage!G61+'§ 15 FAG a. F. § 22 FAG n. F.'!G64+'§ 16 FAG a. F.  § 24 FAG n. F.'!G63+FLA!H61</f>
        <v>46468.32</v>
      </c>
      <c r="J62" s="55">
        <f t="shared" si="1"/>
        <v>1353140.32</v>
      </c>
      <c r="K62" s="75">
        <f>J62-Kreisumlage!E63</f>
        <v>806597.95555000007</v>
      </c>
      <c r="L62" s="113">
        <f>'IST-Steuer-Einnahmen Vorvorjahr'!G61</f>
        <v>1785023</v>
      </c>
      <c r="M62" s="55">
        <f>'SZW Gemeinden'!I62-Finanzausgleichsumlage!H61+'§ 15 FAG a. F. § 22 FAG n. F.'!H64+'§ 16 FAG a. F.  § 24 FAG n. F.'!H63+Infrastrukturpauschale!D61</f>
        <v>-27256.019999999997</v>
      </c>
      <c r="N62" s="55">
        <f t="shared" si="2"/>
        <v>1757766.98</v>
      </c>
      <c r="O62" s="75">
        <f>N62-Kreisumlage!F63</f>
        <v>1138786.9709239998</v>
      </c>
      <c r="P62" s="121">
        <f>'IST-Steuer-Einnahmen Vorvorjahr'!I61</f>
        <v>1271198</v>
      </c>
      <c r="Q62" s="55">
        <f>'SZW Gemeinden'!K62-Finanzausgleichsumlage!I61+'§ 15 FAG a. F. § 22 FAG n. F.'!I64+'§ 16 FAG a. F.  § 24 FAG n. F.'!I63+Infrastrukturpauschale!E61</f>
        <v>159220.10999999999</v>
      </c>
      <c r="R62" s="55">
        <f t="shared" si="3"/>
        <v>1430418.1099999999</v>
      </c>
      <c r="S62" s="75">
        <f>R62-Kreisumlage!H63</f>
        <v>911795.6259499999</v>
      </c>
      <c r="T62" s="233">
        <f t="shared" si="4"/>
        <v>-513825</v>
      </c>
      <c r="U62" s="55">
        <f t="shared" si="5"/>
        <v>186476.12999999998</v>
      </c>
      <c r="V62" s="128">
        <f t="shared" si="6"/>
        <v>-327348.87000000011</v>
      </c>
      <c r="W62" s="249">
        <f>Kreisumlage!H63-Kreisumlage!G63</f>
        <v>-96924.555950000067</v>
      </c>
      <c r="X62" s="232">
        <f t="shared" si="7"/>
        <v>-226991.34497399989</v>
      </c>
    </row>
    <row r="63" spans="1:24">
      <c r="A63" s="112">
        <v>13073048</v>
      </c>
      <c r="B63" s="33">
        <v>5357</v>
      </c>
      <c r="C63" s="36" t="s">
        <v>68</v>
      </c>
      <c r="D63" s="113">
        <f>'IST-Steuer-Einnahmen Vorvorjahr'!D62</f>
        <v>160538</v>
      </c>
      <c r="E63" s="55">
        <f>'SZW Gemeinden'!F63-Finanzausgleichsumlage!F62+'§ 15 FAG a. F. § 22 FAG n. F.'!F65+'§ 16 FAG a. F.  § 24 FAG n. F.'!F64+FLA!G62</f>
        <v>184161.12</v>
      </c>
      <c r="F63" s="55">
        <f t="shared" si="0"/>
        <v>344699.12</v>
      </c>
      <c r="G63" s="75">
        <f>F63-Kreisumlage!D64</f>
        <v>192866.31882799999</v>
      </c>
      <c r="H63" s="113">
        <f>'IST-Steuer-Einnahmen Vorvorjahr'!E62</f>
        <v>154443</v>
      </c>
      <c r="I63" s="55">
        <f>'SZW Gemeinden'!G63-Finanzausgleichsumlage!G62+'§ 15 FAG a. F. § 22 FAG n. F.'!G65+'§ 16 FAG a. F.  § 24 FAG n. F.'!G64+FLA!H62</f>
        <v>203971.93</v>
      </c>
      <c r="J63" s="55">
        <f t="shared" si="1"/>
        <v>358414.93</v>
      </c>
      <c r="K63" s="75">
        <f>J63-Kreisumlage!E64</f>
        <v>208566.23071</v>
      </c>
      <c r="L63" s="113">
        <f>'IST-Steuer-Einnahmen Vorvorjahr'!G62</f>
        <v>177586</v>
      </c>
      <c r="M63" s="55">
        <f>'SZW Gemeinden'!I63-Finanzausgleichsumlage!H62+'§ 15 FAG a. F. § 22 FAG n. F.'!H65+'§ 16 FAG a. F.  § 24 FAG n. F.'!H64+Infrastrukturpauschale!D62</f>
        <v>288544.09000000003</v>
      </c>
      <c r="N63" s="55">
        <f t="shared" si="2"/>
        <v>466130.09</v>
      </c>
      <c r="O63" s="75">
        <f>N63-Kreisumlage!F64</f>
        <v>305259.19324200001</v>
      </c>
      <c r="P63" s="121">
        <f>'IST-Steuer-Einnahmen Vorvorjahr'!I62</f>
        <v>200942</v>
      </c>
      <c r="Q63" s="55">
        <f>'SZW Gemeinden'!K63-Finanzausgleichsumlage!I62+'§ 15 FAG a. F. § 22 FAG n. F.'!I65+'§ 16 FAG a. F.  § 24 FAG n. F.'!I64+Infrastrukturpauschale!E62</f>
        <v>285046.17</v>
      </c>
      <c r="R63" s="55">
        <f t="shared" si="3"/>
        <v>485988.17</v>
      </c>
      <c r="S63" s="75">
        <f>R63-Kreisumlage!H64</f>
        <v>309369.70728500001</v>
      </c>
      <c r="T63" s="113">
        <f t="shared" si="4"/>
        <v>23356</v>
      </c>
      <c r="U63" s="129">
        <f t="shared" si="5"/>
        <v>-3497.9200000000419</v>
      </c>
      <c r="V63" s="55">
        <f t="shared" si="6"/>
        <v>19858.079999999958</v>
      </c>
      <c r="W63" s="55">
        <f>Kreisumlage!H64-Kreisumlage!G64</f>
        <v>16639.782715000008</v>
      </c>
      <c r="X63" s="75">
        <f t="shared" si="7"/>
        <v>4110.5140430000029</v>
      </c>
    </row>
    <row r="64" spans="1:24">
      <c r="A64" s="132">
        <v>13073056</v>
      </c>
      <c r="B64" s="133">
        <v>5357</v>
      </c>
      <c r="C64" s="162" t="s">
        <v>69</v>
      </c>
      <c r="D64" s="113"/>
      <c r="E64" s="55"/>
      <c r="F64" s="55"/>
      <c r="G64" s="75"/>
      <c r="H64" s="113"/>
      <c r="I64" s="55"/>
      <c r="J64" s="55"/>
      <c r="K64" s="75"/>
      <c r="L64" s="113"/>
      <c r="M64" s="55"/>
      <c r="N64" s="55"/>
      <c r="O64" s="75"/>
      <c r="P64" s="121"/>
      <c r="Q64" s="55"/>
      <c r="R64" s="55"/>
      <c r="S64" s="75"/>
      <c r="T64" s="113"/>
      <c r="U64" s="55"/>
      <c r="V64" s="55"/>
      <c r="W64" s="55"/>
      <c r="X64" s="75"/>
    </row>
    <row r="65" spans="1:24">
      <c r="A65" s="112">
        <v>13073084</v>
      </c>
      <c r="B65" s="33">
        <v>5357</v>
      </c>
      <c r="C65" s="36" t="s">
        <v>70</v>
      </c>
      <c r="D65" s="113">
        <f>'IST-Steuer-Einnahmen Vorvorjahr'!D64</f>
        <v>2049305</v>
      </c>
      <c r="E65" s="55">
        <f>'SZW Gemeinden'!F65-Finanzausgleichsumlage!F64+'§ 15 FAG a. F. § 22 FAG n. F.'!F67+'§ 16 FAG a. F.  § 24 FAG n. F.'!F66+FLA!G64</f>
        <v>834063.15999999992</v>
      </c>
      <c r="F65" s="55">
        <f t="shared" si="0"/>
        <v>2883368.16</v>
      </c>
      <c r="G65" s="75">
        <f>F65-Kreisumlage!D66</f>
        <v>1776652.1402400003</v>
      </c>
      <c r="H65" s="113">
        <f>'IST-Steuer-Einnahmen Vorvorjahr'!E64</f>
        <v>2276403</v>
      </c>
      <c r="I65" s="55">
        <f>'SZW Gemeinden'!G65-Finanzausgleichsumlage!G64+'§ 15 FAG a. F. § 22 FAG n. F.'!G67+'§ 16 FAG a. F.  § 24 FAG n. F.'!G66+FLA!H64</f>
        <v>773347.77999999991</v>
      </c>
      <c r="J65" s="55">
        <f t="shared" si="1"/>
        <v>3049750.78</v>
      </c>
      <c r="K65" s="75">
        <f>J65-Kreisumlage!E66</f>
        <v>1944664.2958149998</v>
      </c>
      <c r="L65" s="113">
        <f>'IST-Steuer-Einnahmen Vorvorjahr'!G64</f>
        <v>2463402</v>
      </c>
      <c r="M65" s="55">
        <f>'SZW Gemeinden'!I65-Finanzausgleichsumlage!H64+'§ 15 FAG a. F. § 22 FAG n. F.'!H67+'§ 16 FAG a. F.  § 24 FAG n. F.'!H66+Infrastrukturpauschale!D64</f>
        <v>733468.06</v>
      </c>
      <c r="N65" s="55">
        <f t="shared" si="2"/>
        <v>3196870.06</v>
      </c>
      <c r="O65" s="75">
        <f>N65-Kreisumlage!F66</f>
        <v>2138881.5602890002</v>
      </c>
      <c r="P65" s="121">
        <f>'IST-Steuer-Einnahmen Vorvorjahr'!I64</f>
        <v>2699247</v>
      </c>
      <c r="Q65" s="55">
        <f>'SZW Gemeinden'!K65-Finanzausgleichsumlage!I64+'§ 15 FAG a. F. § 22 FAG n. F.'!I67+'§ 16 FAG a. F.  § 24 FAG n. F.'!I66+Infrastrukturpauschale!E64</f>
        <v>593771.96</v>
      </c>
      <c r="R65" s="55">
        <f t="shared" si="3"/>
        <v>3293018.96</v>
      </c>
      <c r="S65" s="75">
        <f>R65-Kreisumlage!H66</f>
        <v>2120906.830145</v>
      </c>
      <c r="T65" s="113">
        <f t="shared" si="4"/>
        <v>235845</v>
      </c>
      <c r="U65" s="129">
        <f t="shared" si="5"/>
        <v>-139696.10000000009</v>
      </c>
      <c r="V65" s="55">
        <f t="shared" si="6"/>
        <v>96148.899999999907</v>
      </c>
      <c r="W65" s="55">
        <f>Kreisumlage!H66-Kreisumlage!G66</f>
        <v>119991.41985499999</v>
      </c>
      <c r="X65" s="232">
        <f t="shared" si="7"/>
        <v>-17974.730144000147</v>
      </c>
    </row>
    <row r="66" spans="1:24">
      <c r="A66" s="132">
        <v>13073091</v>
      </c>
      <c r="B66" s="133">
        <v>5357</v>
      </c>
      <c r="C66" s="162" t="s">
        <v>71</v>
      </c>
      <c r="D66" s="113"/>
      <c r="E66" s="55"/>
      <c r="F66" s="55"/>
      <c r="G66" s="75"/>
      <c r="H66" s="113"/>
      <c r="I66" s="55"/>
      <c r="J66" s="55"/>
      <c r="K66" s="75"/>
      <c r="L66" s="113"/>
      <c r="M66" s="55"/>
      <c r="N66" s="55"/>
      <c r="O66" s="75"/>
      <c r="P66" s="121"/>
      <c r="Q66" s="55"/>
      <c r="R66" s="55"/>
      <c r="S66" s="75"/>
      <c r="T66" s="113"/>
      <c r="U66" s="55"/>
      <c r="V66" s="55"/>
      <c r="W66" s="55"/>
      <c r="X66" s="75"/>
    </row>
    <row r="67" spans="1:24">
      <c r="A67" s="112">
        <v>13073106</v>
      </c>
      <c r="B67" s="33">
        <v>5357</v>
      </c>
      <c r="C67" s="36" t="s">
        <v>72</v>
      </c>
      <c r="D67" s="113">
        <f>'IST-Steuer-Einnahmen Vorvorjahr'!D66</f>
        <v>421304</v>
      </c>
      <c r="E67" s="55">
        <f>'SZW Gemeinden'!F67-Finanzausgleichsumlage!F66+'§ 15 FAG a. F. § 22 FAG n. F.'!F69+'§ 16 FAG a. F.  § 24 FAG n. F.'!F68+FLA!G66</f>
        <v>143876.59</v>
      </c>
      <c r="F67" s="55">
        <f t="shared" si="0"/>
        <v>565180.59</v>
      </c>
      <c r="G67" s="75">
        <f>F67-Kreisumlage!D68</f>
        <v>308322.62916000001</v>
      </c>
      <c r="H67" s="113">
        <f>'IST-Steuer-Einnahmen Vorvorjahr'!E66</f>
        <v>439259</v>
      </c>
      <c r="I67" s="55">
        <f>'SZW Gemeinden'!G67-Finanzausgleichsumlage!G66+'§ 15 FAG a. F. § 22 FAG n. F.'!G69+'§ 16 FAG a. F.  § 24 FAG n. F.'!G68+FLA!H66</f>
        <v>180125.38999999998</v>
      </c>
      <c r="J67" s="55">
        <f t="shared" si="1"/>
        <v>619384.39</v>
      </c>
      <c r="K67" s="75">
        <f>J67-Kreisumlage!E68</f>
        <v>352955.94025000004</v>
      </c>
      <c r="L67" s="113">
        <f>'IST-Steuer-Einnahmen Vorvorjahr'!G66</f>
        <v>473798</v>
      </c>
      <c r="M67" s="55">
        <f>'SZW Gemeinden'!I67-Finanzausgleichsumlage!H66+'§ 15 FAG a. F. § 22 FAG n. F.'!H69+'§ 16 FAG a. F.  § 24 FAG n. F.'!H68+Infrastrukturpauschale!D66</f>
        <v>200021.47</v>
      </c>
      <c r="N67" s="55">
        <f t="shared" si="2"/>
        <v>673819.47</v>
      </c>
      <c r="O67" s="75">
        <f>N67-Kreisumlage!F68</f>
        <v>430181.33726199996</v>
      </c>
      <c r="P67" s="121">
        <f>'IST-Steuer-Einnahmen Vorvorjahr'!I66</f>
        <v>555189</v>
      </c>
      <c r="Q67" s="55">
        <f>'SZW Gemeinden'!K67-Finanzausgleichsumlage!I66+'§ 15 FAG a. F. § 22 FAG n. F.'!I69+'§ 16 FAG a. F.  § 24 FAG n. F.'!I68+Infrastrukturpauschale!E66</f>
        <v>166331.53999999998</v>
      </c>
      <c r="R67" s="55">
        <f t="shared" si="3"/>
        <v>721520.54</v>
      </c>
      <c r="S67" s="75">
        <f>R67-Kreisumlage!H68</f>
        <v>444643.15386500006</v>
      </c>
      <c r="T67" s="113">
        <f t="shared" si="4"/>
        <v>81391</v>
      </c>
      <c r="U67" s="129">
        <f t="shared" si="5"/>
        <v>-33689.930000000022</v>
      </c>
      <c r="V67" s="55">
        <f t="shared" si="6"/>
        <v>47701.070000000065</v>
      </c>
      <c r="W67" s="55">
        <f>Kreisumlage!H68-Kreisumlage!G68</f>
        <v>34590.516134999983</v>
      </c>
      <c r="X67" s="75">
        <f t="shared" si="7"/>
        <v>14461.816603000101</v>
      </c>
    </row>
    <row r="68" spans="1:24" ht="17.25">
      <c r="A68" s="130">
        <v>13073107</v>
      </c>
      <c r="B68" s="131">
        <v>5357</v>
      </c>
      <c r="C68" s="164" t="s">
        <v>142</v>
      </c>
      <c r="D68" s="113">
        <f>'IST-Steuer-Einnahmen Vorvorjahr'!D67</f>
        <v>889671</v>
      </c>
      <c r="E68" s="55">
        <f>'SZW Gemeinden'!F68-Finanzausgleichsumlage!F67+'§ 15 FAG a. F. § 22 FAG n. F.'!F70+'§ 16 FAG a. F.  § 24 FAG n. F.'!F69+FLA!G67</f>
        <v>380883.47</v>
      </c>
      <c r="F68" s="55">
        <f t="shared" si="0"/>
        <v>1270554.47</v>
      </c>
      <c r="G68" s="75">
        <f>F68-Kreisumlage!D69</f>
        <v>699079.393958</v>
      </c>
      <c r="H68" s="113">
        <f>'IST-Steuer-Einnahmen Vorvorjahr'!E67</f>
        <v>988774</v>
      </c>
      <c r="I68" s="55">
        <f>'SZW Gemeinden'!G68-Finanzausgleichsumlage!G67+'§ 15 FAG a. F. § 22 FAG n. F.'!G70+'§ 16 FAG a. F.  § 24 FAG n. F.'!G69+FLA!H67</f>
        <v>317485.89</v>
      </c>
      <c r="J68" s="55">
        <f t="shared" si="1"/>
        <v>1306259.8900000001</v>
      </c>
      <c r="K68" s="75">
        <f>J68-Kreisumlage!E69</f>
        <v>752709.17006500007</v>
      </c>
      <c r="L68" s="113">
        <f>'IST-Steuer-Einnahmen Vorvorjahr'!G67</f>
        <v>991090</v>
      </c>
      <c r="M68" s="55">
        <f>'SZW Gemeinden'!I68-Finanzausgleichsumlage!H67+'§ 15 FAG a. F. § 22 FAG n. F.'!H70+'§ 16 FAG a. F.  § 24 FAG n. F.'!H69+Infrastrukturpauschale!D67</f>
        <v>427790.72</v>
      </c>
      <c r="N68" s="55">
        <f t="shared" si="2"/>
        <v>1418880.72</v>
      </c>
      <c r="O68" s="75">
        <f>N68-Kreisumlage!F69</f>
        <v>917005.1027569999</v>
      </c>
      <c r="P68" s="121">
        <f>'IST-Steuer-Einnahmen Vorvorjahr'!I67</f>
        <v>1048551</v>
      </c>
      <c r="Q68" s="55">
        <f>'SZW Gemeinden'!K68-Finanzausgleichsumlage!I67+'§ 15 FAG a. F. § 22 FAG n. F.'!I70+'§ 16 FAG a. F.  § 24 FAG n. F.'!I69+Infrastrukturpauschale!E67</f>
        <v>446693.95</v>
      </c>
      <c r="R68" s="55">
        <f t="shared" si="3"/>
        <v>1495244.95</v>
      </c>
      <c r="S68" s="75">
        <f>R68-Kreisumlage!H69</f>
        <v>945252.04074999993</v>
      </c>
      <c r="T68" s="113">
        <f t="shared" si="4"/>
        <v>57461</v>
      </c>
      <c r="U68" s="55">
        <f t="shared" si="5"/>
        <v>18903.23000000004</v>
      </c>
      <c r="V68" s="55">
        <f t="shared" si="6"/>
        <v>76364.229999999981</v>
      </c>
      <c r="W68" s="55">
        <f>Kreisumlage!H69-Kreisumlage!G69</f>
        <v>50900.779250000021</v>
      </c>
      <c r="X68" s="75">
        <f t="shared" si="7"/>
        <v>28246.937993000029</v>
      </c>
    </row>
    <row r="69" spans="1:24">
      <c r="A69" s="112">
        <v>13073036</v>
      </c>
      <c r="B69" s="33">
        <v>5358</v>
      </c>
      <c r="C69" s="36" t="s">
        <v>74</v>
      </c>
      <c r="D69" s="113">
        <f>'IST-Steuer-Einnahmen Vorvorjahr'!D68</f>
        <v>105467</v>
      </c>
      <c r="E69" s="55">
        <f>'SZW Gemeinden'!F69-Finanzausgleichsumlage!F68+'§ 15 FAG a. F. § 22 FAG n. F.'!F71+'§ 16 FAG a. F.  § 24 FAG n. F.'!F70+FLA!G68</f>
        <v>157515.71</v>
      </c>
      <c r="F69" s="55">
        <f t="shared" si="0"/>
        <v>262982.70999999996</v>
      </c>
      <c r="G69" s="75">
        <f>F69-Kreisumlage!D70</f>
        <v>142683.49392399995</v>
      </c>
      <c r="H69" s="113">
        <f>'IST-Steuer-Einnahmen Vorvorjahr'!E68</f>
        <v>130199</v>
      </c>
      <c r="I69" s="55">
        <f>'SZW Gemeinden'!G69-Finanzausgleichsumlage!G68+'§ 15 FAG a. F. § 22 FAG n. F.'!G71+'§ 16 FAG a. F.  § 24 FAG n. F.'!G70+FLA!H68</f>
        <v>154590.07</v>
      </c>
      <c r="J69" s="55">
        <f t="shared" si="1"/>
        <v>284789.07</v>
      </c>
      <c r="K69" s="75">
        <f>J69-Kreisumlage!E70</f>
        <v>161954.11828500003</v>
      </c>
      <c r="L69" s="113">
        <f>'IST-Steuer-Einnahmen Vorvorjahr'!G68</f>
        <v>134831</v>
      </c>
      <c r="M69" s="55">
        <f>'SZW Gemeinden'!I69-Finanzausgleichsumlage!H68+'§ 15 FAG a. F. § 22 FAG n. F.'!H71+'§ 16 FAG a. F.  § 24 FAG n. F.'!H70+Infrastrukturpauschale!D68</f>
        <v>206950.21</v>
      </c>
      <c r="N69" s="55">
        <f t="shared" si="2"/>
        <v>341781.20999999996</v>
      </c>
      <c r="O69" s="75">
        <f>N69-Kreisumlage!F70</f>
        <v>222458.13584399997</v>
      </c>
      <c r="P69" s="121">
        <f>'IST-Steuer-Einnahmen Vorvorjahr'!I68</f>
        <v>148688</v>
      </c>
      <c r="Q69" s="55">
        <f>'SZW Gemeinden'!K69-Finanzausgleichsumlage!I68+'§ 15 FAG a. F. § 22 FAG n. F.'!I71+'§ 16 FAG a. F.  § 24 FAG n. F.'!I70+Infrastrukturpauschale!E68</f>
        <v>186374.34000000003</v>
      </c>
      <c r="R69" s="55">
        <f t="shared" si="3"/>
        <v>335062.34000000003</v>
      </c>
      <c r="S69" s="75">
        <f>R69-Kreisumlage!H70</f>
        <v>211292.19957500004</v>
      </c>
      <c r="T69" s="113">
        <f t="shared" si="4"/>
        <v>13857</v>
      </c>
      <c r="U69" s="129">
        <f t="shared" si="5"/>
        <v>-20575.869999999966</v>
      </c>
      <c r="V69" s="128">
        <f t="shared" si="6"/>
        <v>-6718.8699999999371</v>
      </c>
      <c r="W69" s="55">
        <f>Kreisumlage!H70-Kreisumlage!G70</f>
        <v>5108.8504249999969</v>
      </c>
      <c r="X69" s="232">
        <f t="shared" si="7"/>
        <v>-11165.93626899994</v>
      </c>
    </row>
    <row r="70" spans="1:24">
      <c r="A70" s="112">
        <v>13073041</v>
      </c>
      <c r="B70" s="33">
        <v>5358</v>
      </c>
      <c r="C70" s="36" t="s">
        <v>75</v>
      </c>
      <c r="D70" s="113">
        <f>'IST-Steuer-Einnahmen Vorvorjahr'!D69</f>
        <v>293863</v>
      </c>
      <c r="E70" s="55">
        <f>'SZW Gemeinden'!F70-Finanzausgleichsumlage!F69+'§ 15 FAG a. F. § 22 FAG n. F.'!F72+'§ 16 FAG a. F.  § 24 FAG n. F.'!F71+FLA!G69</f>
        <v>146004.91</v>
      </c>
      <c r="F70" s="55">
        <f t="shared" si="0"/>
        <v>439867.91000000003</v>
      </c>
      <c r="G70" s="75">
        <f>F70-Kreisumlage!D71</f>
        <v>242657.64927200004</v>
      </c>
      <c r="H70" s="113">
        <f>'IST-Steuer-Einnahmen Vorvorjahr'!E69</f>
        <v>161840</v>
      </c>
      <c r="I70" s="55">
        <f>'SZW Gemeinden'!G70-Finanzausgleichsumlage!G69+'§ 15 FAG a. F. § 22 FAG n. F.'!G72+'§ 16 FAG a. F.  § 24 FAG n. F.'!G71+FLA!H69</f>
        <v>250271.22</v>
      </c>
      <c r="J70" s="55">
        <f t="shared" si="1"/>
        <v>412111.22</v>
      </c>
      <c r="K70" s="75">
        <f>J70-Kreisumlage!E71</f>
        <v>239617.19164999999</v>
      </c>
      <c r="L70" s="113">
        <f>'IST-Steuer-Einnahmen Vorvorjahr'!G69</f>
        <v>212269</v>
      </c>
      <c r="M70" s="55">
        <f>'SZW Gemeinden'!I70-Finanzausgleichsumlage!H69+'§ 15 FAG a. F. § 22 FAG n. F.'!H72+'§ 16 FAG a. F.  § 24 FAG n. F.'!H71+Infrastrukturpauschale!D69</f>
        <v>305284.09999999998</v>
      </c>
      <c r="N70" s="55">
        <f t="shared" si="2"/>
        <v>517553.1</v>
      </c>
      <c r="O70" s="75">
        <f>N70-Kreisumlage!F71</f>
        <v>338182.58138699998</v>
      </c>
      <c r="P70" s="121">
        <f>'IST-Steuer-Einnahmen Vorvorjahr'!I69</f>
        <v>174407</v>
      </c>
      <c r="Q70" s="55">
        <f>'SZW Gemeinden'!K70-Finanzausgleichsumlage!I69+'§ 15 FAG a. F. § 22 FAG n. F.'!I72+'§ 16 FAG a. F.  § 24 FAG n. F.'!I71+Infrastrukturpauschale!E69</f>
        <v>354623.76</v>
      </c>
      <c r="R70" s="55">
        <f t="shared" si="3"/>
        <v>529030.76</v>
      </c>
      <c r="S70" s="75">
        <f>R70-Kreisumlage!H71</f>
        <v>336491.35200499999</v>
      </c>
      <c r="T70" s="233">
        <f t="shared" si="4"/>
        <v>-37862</v>
      </c>
      <c r="U70" s="55">
        <f t="shared" si="5"/>
        <v>49339.660000000033</v>
      </c>
      <c r="V70" s="55">
        <f t="shared" si="6"/>
        <v>11477.660000000033</v>
      </c>
      <c r="W70" s="55">
        <f>Kreisumlage!H71-Kreisumlage!G71</f>
        <v>14163.707994999975</v>
      </c>
      <c r="X70" s="232">
        <f t="shared" si="7"/>
        <v>-1691.2293819999904</v>
      </c>
    </row>
    <row r="71" spans="1:24">
      <c r="A71" s="134">
        <v>13073047</v>
      </c>
      <c r="B71" s="135">
        <v>5358</v>
      </c>
      <c r="C71" s="166" t="s">
        <v>76</v>
      </c>
      <c r="D71" s="113"/>
      <c r="E71" s="55"/>
      <c r="F71" s="55"/>
      <c r="G71" s="75"/>
      <c r="H71" s="113"/>
      <c r="I71" s="55"/>
      <c r="J71" s="55"/>
      <c r="K71" s="75"/>
      <c r="L71" s="113"/>
      <c r="M71" s="55"/>
      <c r="N71" s="55"/>
      <c r="O71" s="75"/>
      <c r="P71" s="121"/>
      <c r="Q71" s="55"/>
      <c r="R71" s="55"/>
      <c r="S71" s="75"/>
      <c r="T71" s="113"/>
      <c r="U71" s="55"/>
      <c r="V71" s="55"/>
      <c r="W71" s="55"/>
      <c r="X71" s="75"/>
    </row>
    <row r="72" spans="1:24">
      <c r="A72" s="112">
        <v>13073054</v>
      </c>
      <c r="B72" s="33">
        <v>5358</v>
      </c>
      <c r="C72" s="36" t="s">
        <v>77</v>
      </c>
      <c r="D72" s="113">
        <f>'IST-Steuer-Einnahmen Vorvorjahr'!D71</f>
        <v>1450540</v>
      </c>
      <c r="E72" s="55">
        <f>'SZW Gemeinden'!F72-Finanzausgleichsumlage!F71+'§ 15 FAG a. F. § 22 FAG n. F.'!F74+'§ 16 FAG a. F.  § 24 FAG n. F.'!F73+FLA!G71</f>
        <v>-151209.19</v>
      </c>
      <c r="F72" s="55">
        <f t="shared" ref="F72:F111" si="8">D72+E72</f>
        <v>1299330.81</v>
      </c>
      <c r="G72" s="75">
        <f>F72-Kreisumlage!D73</f>
        <v>688801.88260200003</v>
      </c>
      <c r="H72" s="113">
        <f>'IST-Steuer-Einnahmen Vorvorjahr'!E71</f>
        <v>1584423</v>
      </c>
      <c r="I72" s="55">
        <f>'SZW Gemeinden'!G72-Finanzausgleichsumlage!G71+'§ 15 FAG a. F. § 22 FAG n. F.'!G74+'§ 16 FAG a. F.  § 24 FAG n. F.'!G73+FLA!H71</f>
        <v>-171418.63</v>
      </c>
      <c r="J72" s="55">
        <f t="shared" ref="J72:J111" si="9">H72+I72</f>
        <v>1413004.37</v>
      </c>
      <c r="K72" s="75">
        <f>J72-Kreisumlage!E73</f>
        <v>788722.5806000001</v>
      </c>
      <c r="L72" s="113">
        <f>'IST-Steuer-Einnahmen Vorvorjahr'!G71</f>
        <v>1477686</v>
      </c>
      <c r="M72" s="55">
        <f>'SZW Gemeinden'!I72-Finanzausgleichsumlage!H71+'§ 15 FAG a. F. § 22 FAG n. F.'!H74+'§ 16 FAG a. F.  § 24 FAG n. F.'!H73+Infrastrukturpauschale!D71</f>
        <v>-129580.62</v>
      </c>
      <c r="N72" s="55">
        <f t="shared" ref="N72:N111" si="10">L72+M72</f>
        <v>1348105.38</v>
      </c>
      <c r="O72" s="75">
        <f>N72-Kreisumlage!F73</f>
        <v>823112.58910599991</v>
      </c>
      <c r="P72" s="121">
        <f>'IST-Steuer-Einnahmen Vorvorjahr'!I71</f>
        <v>1452242</v>
      </c>
      <c r="Q72" s="55">
        <f>'SZW Gemeinden'!K72-Finanzausgleichsumlage!I71+'§ 15 FAG a. F. § 22 FAG n. F.'!I74+'§ 16 FAG a. F.  § 24 FAG n. F.'!I73+Infrastrukturpauschale!E71</f>
        <v>-121177.82</v>
      </c>
      <c r="R72" s="55">
        <f t="shared" ref="R72:R111" si="11">P72+Q72</f>
        <v>1331064.18</v>
      </c>
      <c r="S72" s="75">
        <f>R72-Kreisumlage!H73</f>
        <v>786207.82256999996</v>
      </c>
      <c r="T72" s="233">
        <f t="shared" ref="T72:T111" si="12">P72-L72</f>
        <v>-25444</v>
      </c>
      <c r="U72" s="55">
        <f t="shared" ref="U72:U111" si="13">Q72-M72</f>
        <v>8402.7999999999884</v>
      </c>
      <c r="V72" s="128">
        <f t="shared" ref="V72:V111" si="14">R72-N72</f>
        <v>-17041.199999999953</v>
      </c>
      <c r="W72" s="55">
        <f>Kreisumlage!H73-Kreisumlage!G73</f>
        <v>22775.267429999949</v>
      </c>
      <c r="X72" s="232">
        <f t="shared" ref="X72:X111" si="15">S72-O72</f>
        <v>-36904.766535999952</v>
      </c>
    </row>
    <row r="73" spans="1:24">
      <c r="A73" s="134">
        <v>13073058</v>
      </c>
      <c r="B73" s="135">
        <v>5358</v>
      </c>
      <c r="C73" s="166" t="s">
        <v>78</v>
      </c>
      <c r="D73" s="113"/>
      <c r="E73" s="55"/>
      <c r="F73" s="55"/>
      <c r="G73" s="75"/>
      <c r="H73" s="113"/>
      <c r="I73" s="55"/>
      <c r="J73" s="55"/>
      <c r="K73" s="75"/>
      <c r="L73" s="113"/>
      <c r="M73" s="55"/>
      <c r="N73" s="55"/>
      <c r="O73" s="75"/>
      <c r="P73" s="121"/>
      <c r="Q73" s="55"/>
      <c r="R73" s="55"/>
      <c r="S73" s="75"/>
      <c r="T73" s="113"/>
      <c r="U73" s="55"/>
      <c r="V73" s="55"/>
      <c r="W73" s="55"/>
      <c r="X73" s="75"/>
    </row>
    <row r="74" spans="1:24" ht="17.25">
      <c r="A74" s="136">
        <v>13073060</v>
      </c>
      <c r="B74" s="137">
        <v>5358</v>
      </c>
      <c r="C74" s="168" t="s">
        <v>143</v>
      </c>
      <c r="D74" s="113">
        <f>'IST-Steuer-Einnahmen Vorvorjahr'!D73</f>
        <v>1219063</v>
      </c>
      <c r="E74" s="55">
        <f>'SZW Gemeinden'!F74-Finanzausgleichsumlage!F73+'§ 15 FAG a. F. § 22 FAG n. F.'!F76+'§ 16 FAG a. F.  § 24 FAG n. F.'!F75+FLA!G73</f>
        <v>773453.74</v>
      </c>
      <c r="F74" s="55">
        <f t="shared" si="8"/>
        <v>1992516.74</v>
      </c>
      <c r="G74" s="75">
        <f>F74-Kreisumlage!D75</f>
        <v>1074797.72</v>
      </c>
      <c r="H74" s="113">
        <f>'IST-Steuer-Einnahmen Vorvorjahr'!E73</f>
        <v>1407507</v>
      </c>
      <c r="I74" s="55">
        <f>'SZW Gemeinden'!G74-Finanzausgleichsumlage!G73+'§ 15 FAG a. F. § 22 FAG n. F.'!G76+'§ 16 FAG a. F.  § 24 FAG n. F.'!G75+FLA!H73</f>
        <v>806885.85999999987</v>
      </c>
      <c r="J74" s="55">
        <f t="shared" si="9"/>
        <v>2214392.86</v>
      </c>
      <c r="K74" s="75">
        <f>J74-Kreisumlage!E75</f>
        <v>1249892.4699999997</v>
      </c>
      <c r="L74" s="113">
        <f>'IST-Steuer-Einnahmen Vorvorjahr'!G73</f>
        <v>1442456</v>
      </c>
      <c r="M74" s="55">
        <f>'SZW Gemeinden'!I74-Finanzausgleichsumlage!H73+'§ 15 FAG a. F. § 22 FAG n. F.'!H76+'§ 16 FAG a. F.  § 24 FAG n. F.'!H75+Infrastrukturpauschale!D73</f>
        <v>1133119.5900000001</v>
      </c>
      <c r="N74" s="55">
        <f t="shared" si="10"/>
        <v>2575575.59</v>
      </c>
      <c r="O74" s="75">
        <f>N74-Kreisumlage!F75</f>
        <v>1649193.6696789998</v>
      </c>
      <c r="P74" s="121">
        <f>'IST-Steuer-Einnahmen Vorvorjahr'!I73</f>
        <v>1321826</v>
      </c>
      <c r="Q74" s="55">
        <f>'SZW Gemeinden'!K74-Finanzausgleichsumlage!I73+'§ 15 FAG a. F. § 22 FAG n. F.'!I76+'§ 16 FAG a. F.  § 24 FAG n. F.'!I75+Infrastrukturpauschale!E73</f>
        <v>1327261.46</v>
      </c>
      <c r="R74" s="55">
        <f t="shared" si="11"/>
        <v>2649087.46</v>
      </c>
      <c r="S74" s="75">
        <f>R74-Kreisumlage!H75</f>
        <v>1657548.6262300001</v>
      </c>
      <c r="T74" s="233">
        <f t="shared" si="12"/>
        <v>-120630</v>
      </c>
      <c r="U74" s="55">
        <f t="shared" si="13"/>
        <v>194141.86999999988</v>
      </c>
      <c r="V74" s="55">
        <f t="shared" si="14"/>
        <v>73511.870000000112</v>
      </c>
      <c r="W74" s="55">
        <f>Kreisumlage!H75-Kreisumlage!G75</f>
        <v>70294.793769999873</v>
      </c>
      <c r="X74" s="75">
        <f t="shared" si="15"/>
        <v>8354.9565510002431</v>
      </c>
    </row>
    <row r="75" spans="1:24">
      <c r="A75" s="112">
        <v>13073061</v>
      </c>
      <c r="B75" s="33">
        <v>5358</v>
      </c>
      <c r="C75" s="36" t="s">
        <v>80</v>
      </c>
      <c r="D75" s="113">
        <f>'IST-Steuer-Einnahmen Vorvorjahr'!D74</f>
        <v>518784</v>
      </c>
      <c r="E75" s="55">
        <f>'SZW Gemeinden'!F75-Finanzausgleichsumlage!F74+'§ 15 FAG a. F. § 22 FAG n. F.'!F77+'§ 16 FAG a. F.  § 24 FAG n. F.'!F76+FLA!G74</f>
        <v>210473.96000000002</v>
      </c>
      <c r="F75" s="55">
        <f t="shared" si="8"/>
        <v>729257.96</v>
      </c>
      <c r="G75" s="75">
        <f>F75-Kreisumlage!D76</f>
        <v>387311.600882</v>
      </c>
      <c r="H75" s="113">
        <f>'IST-Steuer-Einnahmen Vorvorjahr'!E74</f>
        <v>535128</v>
      </c>
      <c r="I75" s="55">
        <f>'SZW Gemeinden'!G75-Finanzausgleichsumlage!G74+'§ 15 FAG a. F. § 22 FAG n. F.'!G77+'§ 16 FAG a. F.  § 24 FAG n. F.'!G76+FLA!H74</f>
        <v>203940.31</v>
      </c>
      <c r="J75" s="55">
        <f t="shared" si="9"/>
        <v>739068.31</v>
      </c>
      <c r="K75" s="75">
        <f>J75-Kreisumlage!E76</f>
        <v>413619.81062500004</v>
      </c>
      <c r="L75" s="113">
        <f>'IST-Steuer-Einnahmen Vorvorjahr'!G74</f>
        <v>430165</v>
      </c>
      <c r="M75" s="55">
        <f>'SZW Gemeinden'!I75-Finanzausgleichsumlage!H74+'§ 15 FAG a. F. § 22 FAG n. F.'!H77+'§ 16 FAG a. F.  § 24 FAG n. F.'!H76+Infrastrukturpauschale!D74</f>
        <v>438306.48</v>
      </c>
      <c r="N75" s="55">
        <f t="shared" si="10"/>
        <v>868471.48</v>
      </c>
      <c r="O75" s="75">
        <f>N75-Kreisumlage!F76</f>
        <v>563843.02429699991</v>
      </c>
      <c r="P75" s="121">
        <f>'IST-Steuer-Einnahmen Vorvorjahr'!I74</f>
        <v>433994</v>
      </c>
      <c r="Q75" s="55">
        <f>'SZW Gemeinden'!K75-Finanzausgleichsumlage!I74+'§ 15 FAG a. F. § 22 FAG n. F.'!I77+'§ 16 FAG a. F.  § 24 FAG n. F.'!I76+Infrastrukturpauschale!E74</f>
        <v>465743.95999999996</v>
      </c>
      <c r="R75" s="55">
        <f t="shared" si="11"/>
        <v>899737.96</v>
      </c>
      <c r="S75" s="75">
        <f>R75-Kreisumlage!H76</f>
        <v>567497.89520499995</v>
      </c>
      <c r="T75" s="113">
        <f t="shared" si="12"/>
        <v>3829</v>
      </c>
      <c r="U75" s="55">
        <f t="shared" si="13"/>
        <v>27437.479999999981</v>
      </c>
      <c r="V75" s="55">
        <f t="shared" si="14"/>
        <v>31266.479999999981</v>
      </c>
      <c r="W75" s="55">
        <f>Kreisumlage!H76-Kreisumlage!G76</f>
        <v>29301.134794999962</v>
      </c>
      <c r="X75" s="75">
        <f t="shared" si="15"/>
        <v>3654.8709080000408</v>
      </c>
    </row>
    <row r="76" spans="1:24">
      <c r="A76" s="112">
        <v>13073087</v>
      </c>
      <c r="B76" s="33">
        <v>5358</v>
      </c>
      <c r="C76" s="36" t="s">
        <v>81</v>
      </c>
      <c r="D76" s="113">
        <f>'IST-Steuer-Einnahmen Vorvorjahr'!D75</f>
        <v>1385768</v>
      </c>
      <c r="E76" s="55">
        <f>'SZW Gemeinden'!F76-Finanzausgleichsumlage!F75+'§ 15 FAG a. F. § 22 FAG n. F.'!F78+'§ 16 FAG a. F.  § 24 FAG n. F.'!F77+FLA!G75</f>
        <v>791747.19</v>
      </c>
      <c r="F76" s="55">
        <f t="shared" si="8"/>
        <v>2177515.19</v>
      </c>
      <c r="G76" s="75">
        <f>F76-Kreisumlage!D77</f>
        <v>1140983.4898999999</v>
      </c>
      <c r="H76" s="113">
        <f>'IST-Steuer-Einnahmen Vorvorjahr'!E75</f>
        <v>1329350</v>
      </c>
      <c r="I76" s="55">
        <f>'SZW Gemeinden'!G76-Finanzausgleichsumlage!G75+'§ 15 FAG a. F. § 22 FAG n. F.'!G78+'§ 16 FAG a. F.  § 24 FAG n. F.'!G77+FLA!H75</f>
        <v>968191.52</v>
      </c>
      <c r="J76" s="55">
        <f t="shared" si="9"/>
        <v>2297541.52</v>
      </c>
      <c r="K76" s="75">
        <f>J76-Kreisumlage!E77</f>
        <v>1280242.9257399999</v>
      </c>
      <c r="L76" s="113">
        <f>'IST-Steuer-Einnahmen Vorvorjahr'!G75</f>
        <v>1344155</v>
      </c>
      <c r="M76" s="55">
        <f>'SZW Gemeinden'!I76-Finanzausgleichsumlage!H75+'§ 15 FAG a. F. § 22 FAG n. F.'!H78+'§ 16 FAG a. F.  § 24 FAG n. F.'!H77+Infrastrukturpauschale!D75</f>
        <v>1469839.97</v>
      </c>
      <c r="N76" s="55">
        <f t="shared" si="10"/>
        <v>2813994.9699999997</v>
      </c>
      <c r="O76" s="75">
        <f>N76-Kreisumlage!F77</f>
        <v>1836157.3017639997</v>
      </c>
      <c r="P76" s="121">
        <f>'IST-Steuer-Einnahmen Vorvorjahr'!I75</f>
        <v>1493234</v>
      </c>
      <c r="Q76" s="55">
        <f>'SZW Gemeinden'!K76-Finanzausgleichsumlage!I75+'§ 15 FAG a. F. § 22 FAG n. F.'!I78+'§ 16 FAG a. F.  § 24 FAG n. F.'!I77+Infrastrukturpauschale!E75</f>
        <v>1351372.24</v>
      </c>
      <c r="R76" s="55">
        <f t="shared" si="11"/>
        <v>2844606.24</v>
      </c>
      <c r="S76" s="75">
        <f>R76-Kreisumlage!H77</f>
        <v>1799128.9960650003</v>
      </c>
      <c r="T76" s="113">
        <f t="shared" si="12"/>
        <v>149079</v>
      </c>
      <c r="U76" s="129">
        <f t="shared" si="13"/>
        <v>-118467.72999999998</v>
      </c>
      <c r="V76" s="55">
        <f t="shared" si="14"/>
        <v>30611.270000000484</v>
      </c>
      <c r="W76" s="55">
        <f>Kreisumlage!H77-Kreisumlage!G77</f>
        <v>73062.833934999886</v>
      </c>
      <c r="X76" s="232">
        <f t="shared" si="15"/>
        <v>-37028.305698999437</v>
      </c>
    </row>
    <row r="77" spans="1:24">
      <c r="A77" s="112">
        <v>13073099</v>
      </c>
      <c r="B77" s="33">
        <v>5358</v>
      </c>
      <c r="C77" s="36" t="s">
        <v>82</v>
      </c>
      <c r="D77" s="113">
        <f>'IST-Steuer-Einnahmen Vorvorjahr'!D76</f>
        <v>1030585</v>
      </c>
      <c r="E77" s="55">
        <f>'SZW Gemeinden'!F77-Finanzausgleichsumlage!F76+'§ 15 FAG a. F. § 22 FAG n. F.'!F79+'§ 16 FAG a. F.  § 24 FAG n. F.'!F78+FLA!G76</f>
        <v>11958.379999999997</v>
      </c>
      <c r="F77" s="55">
        <f t="shared" si="8"/>
        <v>1042543.38</v>
      </c>
      <c r="G77" s="75">
        <f>F77-Kreisumlage!D78</f>
        <v>548370.11823599995</v>
      </c>
      <c r="H77" s="113">
        <f>'IST-Steuer-Einnahmen Vorvorjahr'!E76</f>
        <v>1079008</v>
      </c>
      <c r="I77" s="55">
        <f>'SZW Gemeinden'!G77-Finanzausgleichsumlage!G76+'§ 15 FAG a. F. § 22 FAG n. F.'!G79+'§ 16 FAG a. F.  § 24 FAG n. F.'!G78+FLA!H76</f>
        <v>30325.100000000002</v>
      </c>
      <c r="J77" s="55">
        <f t="shared" si="9"/>
        <v>1109333.1000000001</v>
      </c>
      <c r="K77" s="75">
        <f>J77-Kreisumlage!E78</f>
        <v>644711.64514500019</v>
      </c>
      <c r="L77" s="113">
        <f>'IST-Steuer-Einnahmen Vorvorjahr'!G76</f>
        <v>1125251</v>
      </c>
      <c r="M77" s="55">
        <f>'SZW Gemeinden'!I77-Finanzausgleichsumlage!H76+'§ 15 FAG a. F. § 22 FAG n. F.'!H79+'§ 16 FAG a. F.  § 24 FAG n. F.'!H78+Infrastrukturpauschale!D76</f>
        <v>42726.16</v>
      </c>
      <c r="N77" s="55">
        <f t="shared" si="10"/>
        <v>1167977.1599999999</v>
      </c>
      <c r="O77" s="75">
        <f>N77-Kreisumlage!F78</f>
        <v>752174.72981399996</v>
      </c>
      <c r="P77" s="121">
        <f>'IST-Steuer-Einnahmen Vorvorjahr'!I76</f>
        <v>1354857</v>
      </c>
      <c r="Q77" s="55">
        <f>'SZW Gemeinden'!K77-Finanzausgleichsumlage!I76+'§ 15 FAG a. F. § 22 FAG n. F.'!I79+'§ 16 FAG a. F.  § 24 FAG n. F.'!I78+Infrastrukturpauschale!E76</f>
        <v>-15797.879999999997</v>
      </c>
      <c r="R77" s="55">
        <f t="shared" si="11"/>
        <v>1339059.1200000001</v>
      </c>
      <c r="S77" s="75">
        <f>R77-Kreisumlage!H78</f>
        <v>835607.83848000015</v>
      </c>
      <c r="T77" s="113">
        <f t="shared" si="12"/>
        <v>229606</v>
      </c>
      <c r="U77" s="129">
        <f t="shared" si="13"/>
        <v>-58524.04</v>
      </c>
      <c r="V77" s="55">
        <f t="shared" si="14"/>
        <v>171081.9600000002</v>
      </c>
      <c r="W77" s="55">
        <f>Kreisumlage!H78-Kreisumlage!G78</f>
        <v>89954.961519999953</v>
      </c>
      <c r="X77" s="75">
        <f t="shared" si="15"/>
        <v>83433.108666000189</v>
      </c>
    </row>
    <row r="78" spans="1:24">
      <c r="A78" s="112">
        <v>13073104</v>
      </c>
      <c r="B78" s="33">
        <v>5358</v>
      </c>
      <c r="C78" s="36" t="s">
        <v>83</v>
      </c>
      <c r="D78" s="113">
        <f>'IST-Steuer-Einnahmen Vorvorjahr'!D77</f>
        <v>473620</v>
      </c>
      <c r="E78" s="55">
        <f>'SZW Gemeinden'!F78-Finanzausgleichsumlage!F77+'§ 15 FAG a. F. § 22 FAG n. F.'!F80+'§ 16 FAG a. F.  § 24 FAG n. F.'!F79+FLA!G77</f>
        <v>376136.56000000006</v>
      </c>
      <c r="F78" s="55">
        <f t="shared" si="8"/>
        <v>849756.56</v>
      </c>
      <c r="G78" s="75">
        <f>F78-Kreisumlage!D79</f>
        <v>454423.17662000004</v>
      </c>
      <c r="H78" s="113">
        <f>'IST-Steuer-Einnahmen Vorvorjahr'!E77</f>
        <v>502852</v>
      </c>
      <c r="I78" s="55">
        <f>'SZW Gemeinden'!G78-Finanzausgleichsumlage!G77+'§ 15 FAG a. F. § 22 FAG n. F.'!G80+'§ 16 FAG a. F.  § 24 FAG n. F.'!G79+FLA!H77</f>
        <v>457131.61</v>
      </c>
      <c r="J78" s="55">
        <f t="shared" si="9"/>
        <v>959983.61</v>
      </c>
      <c r="K78" s="75">
        <f>J78-Kreisumlage!E79</f>
        <v>541333.36924999999</v>
      </c>
      <c r="L78" s="113">
        <f>'IST-Steuer-Einnahmen Vorvorjahr'!G77</f>
        <v>611798</v>
      </c>
      <c r="M78" s="55">
        <f>'SZW Gemeinden'!I78-Finanzausgleichsumlage!H77+'§ 15 FAG a. F. § 22 FAG n. F.'!H80+'§ 16 FAG a. F.  § 24 FAG n. F.'!H79+Infrastrukturpauschale!D77</f>
        <v>561483.42000000004</v>
      </c>
      <c r="N78" s="55">
        <f t="shared" si="10"/>
        <v>1173281.42</v>
      </c>
      <c r="O78" s="75">
        <f>N78-Kreisumlage!F79</f>
        <v>761285.93996099988</v>
      </c>
      <c r="P78" s="121">
        <f>'IST-Steuer-Einnahmen Vorvorjahr'!I77</f>
        <v>639576</v>
      </c>
      <c r="Q78" s="55">
        <f>'SZW Gemeinden'!K78-Finanzausgleichsumlage!I77+'§ 15 FAG a. F. § 22 FAG n. F.'!I80+'§ 16 FAG a. F.  § 24 FAG n. F.'!I79+Infrastrukturpauschale!E77</f>
        <v>596407.72</v>
      </c>
      <c r="R78" s="55">
        <f t="shared" si="11"/>
        <v>1235983.72</v>
      </c>
      <c r="S78" s="75">
        <f>R78-Kreisumlage!H79</f>
        <v>778873.42475500004</v>
      </c>
      <c r="T78" s="113">
        <f t="shared" si="12"/>
        <v>27778</v>
      </c>
      <c r="U78" s="55">
        <f t="shared" si="13"/>
        <v>34924.29999999993</v>
      </c>
      <c r="V78" s="55">
        <f t="shared" si="14"/>
        <v>62702.300000000047</v>
      </c>
      <c r="W78" s="55">
        <f>Kreisumlage!H79-Kreisumlage!G79</f>
        <v>47399.815245000005</v>
      </c>
      <c r="X78" s="75">
        <f t="shared" si="15"/>
        <v>17587.484794000164</v>
      </c>
    </row>
    <row r="79" spans="1:24">
      <c r="A79" s="112">
        <v>13073004</v>
      </c>
      <c r="B79" s="33">
        <v>5359</v>
      </c>
      <c r="C79" s="36" t="s">
        <v>84</v>
      </c>
      <c r="D79" s="113">
        <f>'IST-Steuer-Einnahmen Vorvorjahr'!D78</f>
        <v>503799</v>
      </c>
      <c r="E79" s="55">
        <f>'SZW Gemeinden'!F79-Finanzausgleichsumlage!F78+'§ 15 FAG a. F. § 22 FAG n. F.'!F81+'§ 16 FAG a. F.  § 24 FAG n. F.'!F80+FLA!G78</f>
        <v>329083.36</v>
      </c>
      <c r="F79" s="55">
        <f t="shared" si="8"/>
        <v>832882.36</v>
      </c>
      <c r="G79" s="75">
        <f>F79-Kreisumlage!D80</f>
        <v>472821.52104399999</v>
      </c>
      <c r="H79" s="113">
        <f>'IST-Steuer-Einnahmen Vorvorjahr'!E78</f>
        <v>518313</v>
      </c>
      <c r="I79" s="55">
        <f>'SZW Gemeinden'!G79-Finanzausgleichsumlage!G78+'§ 15 FAG a. F. § 22 FAG n. F.'!G81+'§ 16 FAG a. F.  § 24 FAG n. F.'!G80+FLA!H78</f>
        <v>317095.45999999996</v>
      </c>
      <c r="J79" s="55">
        <f t="shared" si="9"/>
        <v>835408.46</v>
      </c>
      <c r="K79" s="75">
        <f>J79-Kreisumlage!E80</f>
        <v>494189.64678499993</v>
      </c>
      <c r="L79" s="113">
        <f>'IST-Steuer-Einnahmen Vorvorjahr'!G78</f>
        <v>596298</v>
      </c>
      <c r="M79" s="55">
        <f>'SZW Gemeinden'!I79-Finanzausgleichsumlage!H78+'§ 15 FAG a. F. § 22 FAG n. F.'!H81+'§ 16 FAG a. F.  § 24 FAG n. F.'!H80+Infrastrukturpauschale!D78</f>
        <v>399828.23000000004</v>
      </c>
      <c r="N79" s="55">
        <f t="shared" si="10"/>
        <v>996126.23</v>
      </c>
      <c r="O79" s="75">
        <f>N79-Kreisumlage!F80</f>
        <v>657548.91449499992</v>
      </c>
      <c r="P79" s="121">
        <f>'IST-Steuer-Einnahmen Vorvorjahr'!I78</f>
        <v>574512</v>
      </c>
      <c r="Q79" s="55">
        <f>'SZW Gemeinden'!K79-Finanzausgleichsumlage!I78+'§ 15 FAG a. F. § 22 FAG n. F.'!I81+'§ 16 FAG a. F.  § 24 FAG n. F.'!I80+Infrastrukturpauschale!E78</f>
        <v>459955.30000000005</v>
      </c>
      <c r="R79" s="55">
        <f t="shared" si="11"/>
        <v>1034467.3</v>
      </c>
      <c r="S79" s="75">
        <f>R79-Kreisumlage!H80</f>
        <v>662976.85258000006</v>
      </c>
      <c r="T79" s="233">
        <f t="shared" si="12"/>
        <v>-21786</v>
      </c>
      <c r="U79" s="55">
        <f t="shared" si="13"/>
        <v>60127.070000000007</v>
      </c>
      <c r="V79" s="55">
        <f t="shared" si="14"/>
        <v>38341.070000000065</v>
      </c>
      <c r="W79" s="55">
        <f>Kreisumlage!H80-Kreisumlage!G80</f>
        <v>34790.937419999973</v>
      </c>
      <c r="X79" s="75">
        <f t="shared" si="15"/>
        <v>5427.9380850001471</v>
      </c>
    </row>
    <row r="80" spans="1:24">
      <c r="A80" s="112">
        <v>13073013</v>
      </c>
      <c r="B80" s="33">
        <v>5359</v>
      </c>
      <c r="C80" s="36" t="s">
        <v>85</v>
      </c>
      <c r="D80" s="113">
        <f>'IST-Steuer-Einnahmen Vorvorjahr'!D79</f>
        <v>589630</v>
      </c>
      <c r="E80" s="55">
        <f>'SZW Gemeinden'!F80-Finanzausgleichsumlage!F79+'§ 15 FAG a. F. § 22 FAG n. F.'!F82+'§ 16 FAG a. F.  § 24 FAG n. F.'!F81+FLA!G79</f>
        <v>37914</v>
      </c>
      <c r="F80" s="55">
        <f t="shared" si="8"/>
        <v>627544</v>
      </c>
      <c r="G80" s="75">
        <f>F80-Kreisumlage!D81</f>
        <v>341363.83931800001</v>
      </c>
      <c r="H80" s="113">
        <f>'IST-Steuer-Einnahmen Vorvorjahr'!E79</f>
        <v>778457</v>
      </c>
      <c r="I80" s="55">
        <f>'SZW Gemeinden'!G80-Finanzausgleichsumlage!G79+'§ 15 FAG a. F. § 22 FAG n. F.'!G82+'§ 16 FAG a. F.  § 24 FAG n. F.'!G81+FLA!H79</f>
        <v>-464.37000000000262</v>
      </c>
      <c r="J80" s="55">
        <f t="shared" si="9"/>
        <v>777992.63</v>
      </c>
      <c r="K80" s="75">
        <f>J80-Kreisumlage!E81</f>
        <v>443688.57528499997</v>
      </c>
      <c r="L80" s="113">
        <f>'IST-Steuer-Einnahmen Vorvorjahr'!G79</f>
        <v>856265</v>
      </c>
      <c r="M80" s="55">
        <f>'SZW Gemeinden'!I80-Finanzausgleichsumlage!H79+'§ 15 FAG a. F. § 22 FAG n. F.'!H82+'§ 16 FAG a. F.  § 24 FAG n. F.'!H81+Infrastrukturpauschale!D79</f>
        <v>-11275.629999999997</v>
      </c>
      <c r="N80" s="55">
        <f t="shared" si="10"/>
        <v>844989.37</v>
      </c>
      <c r="O80" s="75">
        <f>N80-Kreisumlage!F81</f>
        <v>522307.97825300001</v>
      </c>
      <c r="P80" s="121">
        <f>'IST-Steuer-Einnahmen Vorvorjahr'!I79</f>
        <v>710726</v>
      </c>
      <c r="Q80" s="55">
        <f>'SZW Gemeinden'!K80-Finanzausgleichsumlage!I79+'§ 15 FAG a. F. § 22 FAG n. F.'!I82+'§ 16 FAG a. F.  § 24 FAG n. F.'!I81+Infrastrukturpauschale!E79</f>
        <v>32975.94</v>
      </c>
      <c r="R80" s="55">
        <f t="shared" si="11"/>
        <v>743701.94</v>
      </c>
      <c r="S80" s="75">
        <f>R80-Kreisumlage!H81</f>
        <v>453173.59861999995</v>
      </c>
      <c r="T80" s="233">
        <f t="shared" si="12"/>
        <v>-145539</v>
      </c>
      <c r="U80" s="55">
        <f t="shared" si="13"/>
        <v>44251.57</v>
      </c>
      <c r="V80" s="128">
        <f t="shared" si="14"/>
        <v>-101287.43000000005</v>
      </c>
      <c r="W80" s="249">
        <f>Kreisumlage!H81-Kreisumlage!G81</f>
        <v>-30363.398619999993</v>
      </c>
      <c r="X80" s="232">
        <f t="shared" si="15"/>
        <v>-69134.379633000062</v>
      </c>
    </row>
    <row r="81" spans="1:24">
      <c r="A81" s="112">
        <v>13073019</v>
      </c>
      <c r="B81" s="33">
        <v>5359</v>
      </c>
      <c r="C81" s="36" t="s">
        <v>86</v>
      </c>
      <c r="D81" s="113">
        <f>'IST-Steuer-Einnahmen Vorvorjahr'!D80</f>
        <v>757290</v>
      </c>
      <c r="E81" s="55">
        <f>'SZW Gemeinden'!F81-Finanzausgleichsumlage!F80+'§ 15 FAG a. F. § 22 FAG n. F.'!F83+'§ 16 FAG a. F.  § 24 FAG n. F.'!F82+FLA!G80</f>
        <v>242185.36</v>
      </c>
      <c r="F81" s="55">
        <f t="shared" si="8"/>
        <v>999475.36</v>
      </c>
      <c r="G81" s="75">
        <f>F81-Kreisumlage!D82</f>
        <v>526148.80388200004</v>
      </c>
      <c r="H81" s="113">
        <f>'IST-Steuer-Einnahmen Vorvorjahr'!E80</f>
        <v>1113479</v>
      </c>
      <c r="I81" s="55">
        <f>'SZW Gemeinden'!G81-Finanzausgleichsumlage!G80+'§ 15 FAG a. F. § 22 FAG n. F.'!G83+'§ 16 FAG a. F.  § 24 FAG n. F.'!G82+FLA!H80</f>
        <v>39367.86</v>
      </c>
      <c r="J81" s="55">
        <f t="shared" si="9"/>
        <v>1152846.8600000001</v>
      </c>
      <c r="K81" s="75">
        <f>J81-Kreisumlage!E82</f>
        <v>640577.69915</v>
      </c>
      <c r="L81" s="113">
        <f>'IST-Steuer-Einnahmen Vorvorjahr'!G80</f>
        <v>929137</v>
      </c>
      <c r="M81" s="55">
        <f>'SZW Gemeinden'!I81-Finanzausgleichsumlage!H80+'§ 15 FAG a. F. § 22 FAG n. F.'!H83+'§ 16 FAG a. F.  § 24 FAG n. F.'!H82+Infrastrukturpauschale!D80</f>
        <v>204454.25</v>
      </c>
      <c r="N81" s="55">
        <f t="shared" si="10"/>
        <v>1133591.25</v>
      </c>
      <c r="O81" s="75">
        <f>N81-Kreisumlage!F82</f>
        <v>713295.49969700002</v>
      </c>
      <c r="P81" s="121">
        <f>'IST-Steuer-Einnahmen Vorvorjahr'!I80</f>
        <v>977882</v>
      </c>
      <c r="Q81" s="55">
        <f>'SZW Gemeinden'!K81-Finanzausgleichsumlage!I80+'§ 15 FAG a. F. § 22 FAG n. F.'!I83+'§ 16 FAG a. F.  § 24 FAG n. F.'!I82+Infrastrukturpauschale!E80</f>
        <v>186587.65999999997</v>
      </c>
      <c r="R81" s="55">
        <f t="shared" si="11"/>
        <v>1164469.6599999999</v>
      </c>
      <c r="S81" s="75">
        <f>R81-Kreisumlage!H82</f>
        <v>708197.72487999988</v>
      </c>
      <c r="T81" s="113">
        <f t="shared" si="12"/>
        <v>48745</v>
      </c>
      <c r="U81" s="129">
        <f t="shared" si="13"/>
        <v>-17866.590000000026</v>
      </c>
      <c r="V81" s="55">
        <f t="shared" si="14"/>
        <v>30878.409999999916</v>
      </c>
      <c r="W81" s="55">
        <f>Kreisumlage!H82-Kreisumlage!G82</f>
        <v>38307.215120000008</v>
      </c>
      <c r="X81" s="232">
        <f t="shared" si="15"/>
        <v>-5097.7748170001432</v>
      </c>
    </row>
    <row r="82" spans="1:24">
      <c r="A82" s="112">
        <v>13073030</v>
      </c>
      <c r="B82" s="33">
        <v>5359</v>
      </c>
      <c r="C82" s="36" t="s">
        <v>87</v>
      </c>
      <c r="D82" s="113">
        <f>'IST-Steuer-Einnahmen Vorvorjahr'!D81</f>
        <v>596714</v>
      </c>
      <c r="E82" s="55">
        <f>'SZW Gemeinden'!F82-Finanzausgleichsumlage!F81+'§ 15 FAG a. F. § 22 FAG n. F.'!F84+'§ 16 FAG a. F.  § 24 FAG n. F.'!F83+FLA!G81</f>
        <v>220954.03</v>
      </c>
      <c r="F82" s="55">
        <f t="shared" si="8"/>
        <v>817668.03</v>
      </c>
      <c r="G82" s="75">
        <f>F82-Kreisumlage!D83</f>
        <v>416534.38246200007</v>
      </c>
      <c r="H82" s="113">
        <f>'IST-Steuer-Einnahmen Vorvorjahr'!E81</f>
        <v>711593</v>
      </c>
      <c r="I82" s="55">
        <f>'SZW Gemeinden'!G82-Finanzausgleichsumlage!G81+'§ 15 FAG a. F. § 22 FAG n. F.'!G84+'§ 16 FAG a. F.  § 24 FAG n. F.'!G83+FLA!H81</f>
        <v>131529.95000000001</v>
      </c>
      <c r="J82" s="55">
        <f t="shared" si="9"/>
        <v>843122.95</v>
      </c>
      <c r="K82" s="75">
        <f>J82-Kreisumlage!E83</f>
        <v>445186.95620499994</v>
      </c>
      <c r="L82" s="113">
        <f>'IST-Steuer-Einnahmen Vorvorjahr'!G81</f>
        <v>1020864</v>
      </c>
      <c r="M82" s="55">
        <f>'SZW Gemeinden'!I82-Finanzausgleichsumlage!H81+'§ 15 FAG a. F. § 22 FAG n. F.'!H84+'§ 16 FAG a. F.  § 24 FAG n. F.'!H83+Infrastrukturpauschale!D81</f>
        <v>29520.38</v>
      </c>
      <c r="N82" s="55">
        <f t="shared" si="10"/>
        <v>1050384.3799999999</v>
      </c>
      <c r="O82" s="75">
        <f>N82-Kreisumlage!F83</f>
        <v>606460.57882199995</v>
      </c>
      <c r="P82" s="121">
        <f>'IST-Steuer-Einnahmen Vorvorjahr'!I81</f>
        <v>969262</v>
      </c>
      <c r="Q82" s="55">
        <f>'SZW Gemeinden'!K82-Finanzausgleichsumlage!I81+'§ 15 FAG a. F. § 22 FAG n. F.'!I84+'§ 16 FAG a. F.  § 24 FAG n. F.'!I83+Infrastrukturpauschale!E81</f>
        <v>57608.17</v>
      </c>
      <c r="R82" s="55">
        <f t="shared" si="11"/>
        <v>1026870.17</v>
      </c>
      <c r="S82" s="75">
        <f>R82-Kreisumlage!H83</f>
        <v>582250.8777350001</v>
      </c>
      <c r="T82" s="233">
        <f t="shared" si="12"/>
        <v>-51602</v>
      </c>
      <c r="U82" s="55">
        <f t="shared" si="13"/>
        <v>28087.789999999997</v>
      </c>
      <c r="V82" s="128">
        <f t="shared" si="14"/>
        <v>-23514.209999999846</v>
      </c>
      <c r="W82" s="55">
        <f>Kreisumlage!H83-Kreisumlage!G83</f>
        <v>3157.5722649999661</v>
      </c>
      <c r="X82" s="232">
        <f t="shared" si="15"/>
        <v>-24209.701086999848</v>
      </c>
    </row>
    <row r="83" spans="1:24">
      <c r="A83" s="112">
        <v>13073052</v>
      </c>
      <c r="B83" s="33">
        <v>5359</v>
      </c>
      <c r="C83" s="36" t="s">
        <v>88</v>
      </c>
      <c r="D83" s="113">
        <f>'IST-Steuer-Einnahmen Vorvorjahr'!D82</f>
        <v>409178</v>
      </c>
      <c r="E83" s="55">
        <f>'SZW Gemeinden'!F83-Finanzausgleichsumlage!F82+'§ 15 FAG a. F. § 22 FAG n. F.'!F85+'§ 16 FAG a. F.  § 24 FAG n. F.'!F84+FLA!G82</f>
        <v>71239.28</v>
      </c>
      <c r="F83" s="55">
        <f t="shared" si="8"/>
        <v>480417.28000000003</v>
      </c>
      <c r="G83" s="75">
        <f>F83-Kreisumlage!D84</f>
        <v>271672.43301400007</v>
      </c>
      <c r="H83" s="113">
        <f>'IST-Steuer-Einnahmen Vorvorjahr'!E82</f>
        <v>364388</v>
      </c>
      <c r="I83" s="55">
        <f>'SZW Gemeinden'!G83-Finanzausgleichsumlage!G82+'§ 15 FAG a. F. § 22 FAG n. F.'!G85+'§ 16 FAG a. F.  § 24 FAG n. F.'!G84+FLA!H82</f>
        <v>83781.06</v>
      </c>
      <c r="J83" s="55">
        <f t="shared" si="9"/>
        <v>448169.06</v>
      </c>
      <c r="K83" s="75">
        <f>J83-Kreisumlage!E84</f>
        <v>261421.30889000001</v>
      </c>
      <c r="L83" s="113">
        <f>'IST-Steuer-Einnahmen Vorvorjahr'!G82</f>
        <v>362674</v>
      </c>
      <c r="M83" s="55">
        <f>'SZW Gemeinden'!I83-Finanzausgleichsumlage!H82+'§ 15 FAG a. F. § 22 FAG n. F.'!H85+'§ 16 FAG a. F.  § 24 FAG n. F.'!H84+Infrastrukturpauschale!D82</f>
        <v>114603.17</v>
      </c>
      <c r="N83" s="55">
        <f t="shared" si="10"/>
        <v>477277.17</v>
      </c>
      <c r="O83" s="75">
        <f>N83-Kreisumlage!F84</f>
        <v>313191.53957699996</v>
      </c>
      <c r="P83" s="121">
        <f>'IST-Steuer-Einnahmen Vorvorjahr'!I82</f>
        <v>340190</v>
      </c>
      <c r="Q83" s="55">
        <f>'SZW Gemeinden'!K83-Finanzausgleichsumlage!I82+'§ 15 FAG a. F. § 22 FAG n. F.'!I85+'§ 16 FAG a. F.  § 24 FAG n. F.'!I84+Infrastrukturpauschale!E82</f>
        <v>158779.91</v>
      </c>
      <c r="R83" s="55">
        <f t="shared" si="11"/>
        <v>498969.91000000003</v>
      </c>
      <c r="S83" s="75">
        <f>R83-Kreisumlage!H84</f>
        <v>317335.15981000004</v>
      </c>
      <c r="T83" s="233">
        <f t="shared" si="12"/>
        <v>-22484</v>
      </c>
      <c r="U83" s="55">
        <f t="shared" si="13"/>
        <v>44176.740000000005</v>
      </c>
      <c r="V83" s="55">
        <f t="shared" si="14"/>
        <v>21692.740000000049</v>
      </c>
      <c r="W83" s="55">
        <f>Kreisumlage!H84-Kreisumlage!G84</f>
        <v>18459.170190000004</v>
      </c>
      <c r="X83" s="75">
        <f t="shared" si="15"/>
        <v>4143.6202330000815</v>
      </c>
    </row>
    <row r="84" spans="1:24">
      <c r="A84" s="112">
        <v>13073071</v>
      </c>
      <c r="B84" s="33">
        <v>5359</v>
      </c>
      <c r="C84" s="36" t="s">
        <v>89</v>
      </c>
      <c r="D84" s="113">
        <f>'IST-Steuer-Einnahmen Vorvorjahr'!D83</f>
        <v>246366</v>
      </c>
      <c r="E84" s="55">
        <f>'SZW Gemeinden'!F84-Finanzausgleichsumlage!F83+'§ 15 FAG a. F. § 22 FAG n. F.'!F86+'§ 16 FAG a. F.  § 24 FAG n. F.'!F85+FLA!G83</f>
        <v>4730.72</v>
      </c>
      <c r="F84" s="55">
        <f t="shared" si="8"/>
        <v>251096.72</v>
      </c>
      <c r="G84" s="75">
        <f>F84-Kreisumlage!D85</f>
        <v>143671.07429600001</v>
      </c>
      <c r="H84" s="113">
        <f>'IST-Steuer-Einnahmen Vorvorjahr'!E83</f>
        <v>259043</v>
      </c>
      <c r="I84" s="55">
        <f>'SZW Gemeinden'!G84-Finanzausgleichsumlage!G83+'§ 15 FAG a. F. § 22 FAG n. F.'!G86+'§ 16 FAG a. F.  § 24 FAG n. F.'!G85+FLA!H83</f>
        <v>414.8100000000004</v>
      </c>
      <c r="J84" s="55">
        <f t="shared" si="9"/>
        <v>259457.81</v>
      </c>
      <c r="K84" s="75">
        <f>J84-Kreisumlage!E85</f>
        <v>155680.3376</v>
      </c>
      <c r="L84" s="113">
        <f>'IST-Steuer-Einnahmen Vorvorjahr'!G83</f>
        <v>282758</v>
      </c>
      <c r="M84" s="55">
        <f>'SZW Gemeinden'!I84-Finanzausgleichsumlage!H83+'§ 15 FAG a. F. § 22 FAG n. F.'!H86+'§ 16 FAG a. F.  § 24 FAG n. F.'!H85+Infrastrukturpauschale!D83</f>
        <v>-3175.9399999999996</v>
      </c>
      <c r="N84" s="55">
        <f t="shared" si="10"/>
        <v>279582.06</v>
      </c>
      <c r="O84" s="75">
        <f>N84-Kreisumlage!F85</f>
        <v>178538.88305099998</v>
      </c>
      <c r="P84" s="121">
        <f>'IST-Steuer-Einnahmen Vorvorjahr'!I83</f>
        <v>304325</v>
      </c>
      <c r="Q84" s="55">
        <f>'SZW Gemeinden'!K84-Finanzausgleichsumlage!I83+'§ 15 FAG a. F. § 22 FAG n. F.'!I86+'§ 16 FAG a. F.  § 24 FAG n. F.'!I85+Infrastrukturpauschale!E83</f>
        <v>-6615.5</v>
      </c>
      <c r="R84" s="55">
        <f t="shared" si="11"/>
        <v>297709.5</v>
      </c>
      <c r="S84" s="75">
        <f>R84-Kreisumlage!H85</f>
        <v>185462.229765</v>
      </c>
      <c r="T84" s="113">
        <f t="shared" si="12"/>
        <v>21567</v>
      </c>
      <c r="U84" s="129">
        <f t="shared" si="13"/>
        <v>-3439.5600000000004</v>
      </c>
      <c r="V84" s="55">
        <f t="shared" si="14"/>
        <v>18127.440000000002</v>
      </c>
      <c r="W84" s="55">
        <f>Kreisumlage!H85-Kreisumlage!G85</f>
        <v>11764.500234999985</v>
      </c>
      <c r="X84" s="75">
        <f t="shared" si="15"/>
        <v>6923.3467140000139</v>
      </c>
    </row>
    <row r="85" spans="1:24">
      <c r="A85" s="112">
        <v>13073078</v>
      </c>
      <c r="B85" s="33">
        <v>5359</v>
      </c>
      <c r="C85" s="36" t="s">
        <v>90</v>
      </c>
      <c r="D85" s="113">
        <f>'IST-Steuer-Einnahmen Vorvorjahr'!D84</f>
        <v>1809126</v>
      </c>
      <c r="E85" s="55">
        <f>'SZW Gemeinden'!F85-Finanzausgleichsumlage!F84+'§ 15 FAG a. F. § 22 FAG n. F.'!F87+'§ 16 FAG a. F.  § 24 FAG n. F.'!F86+FLA!G84</f>
        <v>1071616.21</v>
      </c>
      <c r="F85" s="55">
        <f t="shared" si="8"/>
        <v>2880742.21</v>
      </c>
      <c r="G85" s="75">
        <f>F85-Kreisumlage!D86</f>
        <v>1700867.611786</v>
      </c>
      <c r="H85" s="113">
        <f>'IST-Steuer-Einnahmen Vorvorjahr'!E84</f>
        <v>1912605</v>
      </c>
      <c r="I85" s="55">
        <f>'SZW Gemeinden'!G85-Finanzausgleichsumlage!G84+'§ 15 FAG a. F. § 22 FAG n. F.'!G87+'§ 16 FAG a. F.  § 24 FAG n. F.'!G86+FLA!H84</f>
        <v>915580.5</v>
      </c>
      <c r="J85" s="55">
        <f t="shared" si="9"/>
        <v>2828185.5</v>
      </c>
      <c r="K85" s="75">
        <f>J85-Kreisumlage!E86</f>
        <v>1790604.918975</v>
      </c>
      <c r="L85" s="113">
        <f>'IST-Steuer-Einnahmen Vorvorjahr'!G84</f>
        <v>1939369</v>
      </c>
      <c r="M85" s="55">
        <f>'SZW Gemeinden'!I85-Finanzausgleichsumlage!H84+'§ 15 FAG a. F. § 22 FAG n. F.'!H87+'§ 16 FAG a. F.  § 24 FAG n. F.'!H86+Infrastrukturpauschale!D84</f>
        <v>1077961.9099999999</v>
      </c>
      <c r="N85" s="55">
        <f t="shared" si="10"/>
        <v>3017330.91</v>
      </c>
      <c r="O85" s="75">
        <f>N85-Kreisumlage!F86</f>
        <v>1968973.4404120001</v>
      </c>
      <c r="P85" s="121">
        <f>'IST-Steuer-Einnahmen Vorvorjahr'!I84</f>
        <v>2428366</v>
      </c>
      <c r="Q85" s="55">
        <f>'SZW Gemeinden'!K85-Finanzausgleichsumlage!I84+'§ 15 FAG a. F. § 22 FAG n. F.'!I87+'§ 16 FAG a. F.  § 24 FAG n. F.'!I86+Infrastrukturpauschale!E84</f>
        <v>637469.56999999995</v>
      </c>
      <c r="R85" s="55">
        <f t="shared" si="11"/>
        <v>3065835.57</v>
      </c>
      <c r="S85" s="75">
        <f>R85-Kreisumlage!H86</f>
        <v>1872606.8341049999</v>
      </c>
      <c r="T85" s="113">
        <f t="shared" si="12"/>
        <v>488997</v>
      </c>
      <c r="U85" s="129">
        <f t="shared" si="13"/>
        <v>-440492.33999999997</v>
      </c>
      <c r="V85" s="55">
        <f t="shared" si="14"/>
        <v>48504.659999999683</v>
      </c>
      <c r="W85" s="55">
        <f>Kreisumlage!H86-Kreisumlage!G86</f>
        <v>150685.64589499997</v>
      </c>
      <c r="X85" s="232">
        <f t="shared" si="15"/>
        <v>-96366.606307000155</v>
      </c>
    </row>
    <row r="86" spans="1:24">
      <c r="A86" s="112">
        <v>13073101</v>
      </c>
      <c r="B86" s="33">
        <v>5359</v>
      </c>
      <c r="C86" s="36" t="s">
        <v>91</v>
      </c>
      <c r="D86" s="113">
        <f>'IST-Steuer-Einnahmen Vorvorjahr'!D85</f>
        <v>612799</v>
      </c>
      <c r="E86" s="55">
        <f>'SZW Gemeinden'!F86-Finanzausgleichsumlage!F85+'§ 15 FAG a. F. § 22 FAG n. F.'!F88+'§ 16 FAG a. F.  § 24 FAG n. F.'!F87+FLA!G85</f>
        <v>335705.41</v>
      </c>
      <c r="F86" s="55">
        <f t="shared" si="8"/>
        <v>948504.40999999992</v>
      </c>
      <c r="G86" s="75">
        <f>F86-Kreisumlage!D87</f>
        <v>524873.90386999992</v>
      </c>
      <c r="H86" s="113">
        <f>'IST-Steuer-Einnahmen Vorvorjahr'!E85</f>
        <v>683305</v>
      </c>
      <c r="I86" s="55">
        <f>'SZW Gemeinden'!G86-Finanzausgleichsumlage!G85+'§ 15 FAG a. F. § 22 FAG n. F.'!G88+'§ 16 FAG a. F.  § 24 FAG n. F.'!G87+FLA!H85</f>
        <v>316047.06</v>
      </c>
      <c r="J86" s="55">
        <f t="shared" si="9"/>
        <v>999352.06</v>
      </c>
      <c r="K86" s="75">
        <f>J86-Kreisumlage!E87</f>
        <v>579825.24757000012</v>
      </c>
      <c r="L86" s="113">
        <f>'IST-Steuer-Einnahmen Vorvorjahr'!G85</f>
        <v>731240</v>
      </c>
      <c r="M86" s="55">
        <f>'SZW Gemeinden'!I86-Finanzausgleichsumlage!H85+'§ 15 FAG a. F. § 22 FAG n. F.'!H88+'§ 16 FAG a. F.  § 24 FAG n. F.'!H87+Infrastrukturpauschale!D85</f>
        <v>396027.8</v>
      </c>
      <c r="N86" s="55">
        <f t="shared" si="10"/>
        <v>1127267.8</v>
      </c>
      <c r="O86" s="75">
        <f>N86-Kreisumlage!F87</f>
        <v>736713.19741900009</v>
      </c>
      <c r="P86" s="121">
        <f>'IST-Steuer-Einnahmen Vorvorjahr'!I85</f>
        <v>792025</v>
      </c>
      <c r="Q86" s="55">
        <f>'SZW Gemeinden'!K86-Finanzausgleichsumlage!I85+'§ 15 FAG a. F. § 22 FAG n. F.'!I88+'§ 16 FAG a. F.  § 24 FAG n. F.'!I87+Infrastrukturpauschale!E85</f>
        <v>352055.2</v>
      </c>
      <c r="R86" s="55">
        <f t="shared" si="11"/>
        <v>1144080.2</v>
      </c>
      <c r="S86" s="75">
        <f>R86-Kreisumlage!H87</f>
        <v>725308.91155999992</v>
      </c>
      <c r="T86" s="113">
        <f t="shared" si="12"/>
        <v>60785</v>
      </c>
      <c r="U86" s="129">
        <f t="shared" si="13"/>
        <v>-43972.599999999977</v>
      </c>
      <c r="V86" s="55">
        <f t="shared" si="14"/>
        <v>16812.399999999907</v>
      </c>
      <c r="W86" s="55">
        <f>Kreisumlage!H87-Kreisumlage!G87</f>
        <v>30382.768439999956</v>
      </c>
      <c r="X86" s="232">
        <f t="shared" si="15"/>
        <v>-11404.285859000171</v>
      </c>
    </row>
    <row r="87" spans="1:24">
      <c r="A87" s="112">
        <v>13073007</v>
      </c>
      <c r="B87" s="33">
        <v>5360</v>
      </c>
      <c r="C87" s="36" t="s">
        <v>92</v>
      </c>
      <c r="D87" s="113">
        <f>'IST-Steuer-Einnahmen Vorvorjahr'!D86</f>
        <v>864067</v>
      </c>
      <c r="E87" s="55">
        <f>'SZW Gemeinden'!F87-Finanzausgleichsumlage!F86+'§ 15 FAG a. F. § 22 FAG n. F.'!F89+'§ 16 FAG a. F.  § 24 FAG n. F.'!F88+FLA!G86</f>
        <v>957228.06</v>
      </c>
      <c r="F87" s="55">
        <f t="shared" si="8"/>
        <v>1821295.06</v>
      </c>
      <c r="G87" s="75">
        <f>F87-Kreisumlage!D88</f>
        <v>1169625.8080779999</v>
      </c>
      <c r="H87" s="113">
        <f>'IST-Steuer-Einnahmen Vorvorjahr'!E86</f>
        <v>1057688</v>
      </c>
      <c r="I87" s="55">
        <f>'SZW Gemeinden'!G87-Finanzausgleichsumlage!G86+'§ 15 FAG a. F. § 22 FAG n. F.'!G89+'§ 16 FAG a. F.  § 24 FAG n. F.'!G88+FLA!H86</f>
        <v>923760.49000000011</v>
      </c>
      <c r="J87" s="55">
        <f t="shared" si="9"/>
        <v>1981448.4900000002</v>
      </c>
      <c r="K87" s="75">
        <f>J87-Kreisumlage!E88</f>
        <v>1309074.3189750002</v>
      </c>
      <c r="L87" s="113">
        <f>'IST-Steuer-Einnahmen Vorvorjahr'!G86</f>
        <v>1108737</v>
      </c>
      <c r="M87" s="55">
        <f>'SZW Gemeinden'!I87-Finanzausgleichsumlage!H86+'§ 15 FAG a. F. § 22 FAG n. F.'!H89+'§ 16 FAG a. F.  § 24 FAG n. F.'!H88+Infrastrukturpauschale!D86</f>
        <v>960015.37999999989</v>
      </c>
      <c r="N87" s="55">
        <f t="shared" si="10"/>
        <v>2068752.38</v>
      </c>
      <c r="O87" s="75">
        <f>N87-Kreisumlage!F88</f>
        <v>1426910.2253319998</v>
      </c>
      <c r="P87" s="121">
        <f>'IST-Steuer-Einnahmen Vorvorjahr'!I86</f>
        <v>1040800</v>
      </c>
      <c r="Q87" s="55">
        <f>'SZW Gemeinden'!K87-Finanzausgleichsumlage!I86+'§ 15 FAG a. F. § 22 FAG n. F.'!I89+'§ 16 FAG a. F.  § 24 FAG n. F.'!I88+Infrastrukturpauschale!E86</f>
        <v>1008091.61</v>
      </c>
      <c r="R87" s="55">
        <f t="shared" si="11"/>
        <v>2048891.6099999999</v>
      </c>
      <c r="S87" s="75">
        <f>R87-Kreisumlage!H88</f>
        <v>1350655.1448599999</v>
      </c>
      <c r="T87" s="233">
        <f t="shared" si="12"/>
        <v>-67937</v>
      </c>
      <c r="U87" s="55">
        <f t="shared" si="13"/>
        <v>48076.230000000098</v>
      </c>
      <c r="V87" s="128">
        <f t="shared" si="14"/>
        <v>-19860.770000000019</v>
      </c>
      <c r="W87" s="55">
        <f>Kreisumlage!H88-Kreisumlage!G88</f>
        <v>59954.085139999981</v>
      </c>
      <c r="X87" s="232">
        <f t="shared" si="15"/>
        <v>-76255.080471999943</v>
      </c>
    </row>
    <row r="88" spans="1:24">
      <c r="A88" s="112">
        <v>13073015</v>
      </c>
      <c r="B88" s="33">
        <v>5360</v>
      </c>
      <c r="C88" s="36" t="s">
        <v>93</v>
      </c>
      <c r="D88" s="113">
        <f>'IST-Steuer-Einnahmen Vorvorjahr'!D87</f>
        <v>534028</v>
      </c>
      <c r="E88" s="55">
        <f>'SZW Gemeinden'!F88-Finanzausgleichsumlage!F87+'§ 15 FAG a. F. § 22 FAG n. F.'!F90+'§ 16 FAG a. F.  § 24 FAG n. F.'!F89+FLA!G87</f>
        <v>319567.93000000005</v>
      </c>
      <c r="F88" s="55">
        <f t="shared" si="8"/>
        <v>853595.93</v>
      </c>
      <c r="G88" s="75">
        <f>F88-Kreisumlage!D89</f>
        <v>483697.82823200006</v>
      </c>
      <c r="H88" s="113">
        <f>'IST-Steuer-Einnahmen Vorvorjahr'!E87</f>
        <v>636245</v>
      </c>
      <c r="I88" s="55">
        <f>'SZW Gemeinden'!G88-Finanzausgleichsumlage!G87+'§ 15 FAG a. F. § 22 FAG n. F.'!G90+'§ 16 FAG a. F.  § 24 FAG n. F.'!G89+FLA!H87</f>
        <v>333064.31</v>
      </c>
      <c r="J88" s="55">
        <f t="shared" si="9"/>
        <v>969309.31</v>
      </c>
      <c r="K88" s="75">
        <f>J88-Kreisumlage!E89</f>
        <v>575187.77374000009</v>
      </c>
      <c r="L88" s="113">
        <f>'IST-Steuer-Einnahmen Vorvorjahr'!G87</f>
        <v>910397</v>
      </c>
      <c r="M88" s="55">
        <f>'SZW Gemeinden'!I88-Finanzausgleichsumlage!H87+'§ 15 FAG a. F. § 22 FAG n. F.'!H90+'§ 16 FAG a. F.  § 24 FAG n. F.'!H89+Infrastrukturpauschale!D87</f>
        <v>217587.02999999997</v>
      </c>
      <c r="N88" s="55">
        <f t="shared" si="10"/>
        <v>1127984.03</v>
      </c>
      <c r="O88" s="75">
        <f>N88-Kreisumlage!F89</f>
        <v>747667.793986</v>
      </c>
      <c r="P88" s="121">
        <f>'IST-Steuer-Einnahmen Vorvorjahr'!I87</f>
        <v>712586</v>
      </c>
      <c r="Q88" s="55">
        <f>'SZW Gemeinden'!K88-Finanzausgleichsumlage!I87+'§ 15 FAG a. F. § 22 FAG n. F.'!I90+'§ 16 FAG a. F.  § 24 FAG n. F.'!I89+Infrastrukturpauschale!E87</f>
        <v>445461.01</v>
      </c>
      <c r="R88" s="55">
        <f t="shared" si="11"/>
        <v>1158047.01</v>
      </c>
      <c r="S88" s="75">
        <f>R88-Kreisumlage!H89</f>
        <v>743161.13833500003</v>
      </c>
      <c r="T88" s="233">
        <f t="shared" si="12"/>
        <v>-197811</v>
      </c>
      <c r="U88" s="55">
        <f t="shared" si="13"/>
        <v>227873.98000000004</v>
      </c>
      <c r="V88" s="55">
        <f t="shared" si="14"/>
        <v>30062.979999999981</v>
      </c>
      <c r="W88" s="55">
        <f>Kreisumlage!H89-Kreisumlage!G89</f>
        <v>36678.941664999991</v>
      </c>
      <c r="X88" s="232">
        <f t="shared" si="15"/>
        <v>-4506.6556509999791</v>
      </c>
    </row>
    <row r="89" spans="1:24">
      <c r="A89" s="112">
        <v>13073016</v>
      </c>
      <c r="B89" s="33">
        <v>5360</v>
      </c>
      <c r="C89" s="36" t="s">
        <v>94</v>
      </c>
      <c r="D89" s="113">
        <f>'IST-Steuer-Einnahmen Vorvorjahr'!D88</f>
        <v>200790</v>
      </c>
      <c r="E89" s="55">
        <f>'SZW Gemeinden'!F89-Finanzausgleichsumlage!F88+'§ 15 FAG a. F. § 22 FAG n. F.'!F91+'§ 16 FAG a. F.  § 24 FAG n. F.'!F90+FLA!G88</f>
        <v>207912.15999999997</v>
      </c>
      <c r="F89" s="55">
        <f t="shared" si="8"/>
        <v>408702.16</v>
      </c>
      <c r="G89" s="75">
        <f>F89-Kreisumlage!D90</f>
        <v>223120.26508599997</v>
      </c>
      <c r="H89" s="113">
        <f>'IST-Steuer-Einnahmen Vorvorjahr'!E88</f>
        <v>188127</v>
      </c>
      <c r="I89" s="55">
        <f>'SZW Gemeinden'!G89-Finanzausgleichsumlage!G88+'§ 15 FAG a. F. § 22 FAG n. F.'!G91+'§ 16 FAG a. F.  § 24 FAG n. F.'!G90+FLA!H88</f>
        <v>244249.41</v>
      </c>
      <c r="J89" s="55">
        <f t="shared" si="9"/>
        <v>432376.41000000003</v>
      </c>
      <c r="K89" s="75">
        <f>J89-Kreisumlage!E90</f>
        <v>252119.42838000006</v>
      </c>
      <c r="L89" s="113">
        <f>'IST-Steuer-Einnahmen Vorvorjahr'!G88</f>
        <v>195218</v>
      </c>
      <c r="M89" s="55">
        <f>'SZW Gemeinden'!I89-Finanzausgleichsumlage!H88+'§ 15 FAG a. F. § 22 FAG n. F.'!H91+'§ 16 FAG a. F.  § 24 FAG n. F.'!H90+Infrastrukturpauschale!D88</f>
        <v>310994.46000000002</v>
      </c>
      <c r="N89" s="55">
        <f t="shared" si="10"/>
        <v>506212.46</v>
      </c>
      <c r="O89" s="75">
        <f>N89-Kreisumlage!F90</f>
        <v>331920.374175</v>
      </c>
      <c r="P89" s="121">
        <f>'IST-Steuer-Einnahmen Vorvorjahr'!I88</f>
        <v>238307</v>
      </c>
      <c r="Q89" s="55">
        <f>'SZW Gemeinden'!K89-Finanzausgleichsumlage!I88+'§ 15 FAG a. F. § 22 FAG n. F.'!I91+'§ 16 FAG a. F.  § 24 FAG n. F.'!I90+Infrastrukturpauschale!E88</f>
        <v>282896.06</v>
      </c>
      <c r="R89" s="55">
        <f t="shared" si="11"/>
        <v>521203.06</v>
      </c>
      <c r="S89" s="75">
        <f>R89-Kreisumlage!H90</f>
        <v>333388.21149999998</v>
      </c>
      <c r="T89" s="113">
        <f t="shared" si="12"/>
        <v>43089</v>
      </c>
      <c r="U89" s="129">
        <f t="shared" si="13"/>
        <v>-28098.400000000023</v>
      </c>
      <c r="V89" s="55">
        <f t="shared" si="14"/>
        <v>14990.599999999977</v>
      </c>
      <c r="W89" s="55">
        <f>Kreisumlage!H90-Kreisumlage!G90</f>
        <v>14489.4185</v>
      </c>
      <c r="X89" s="75">
        <f t="shared" si="15"/>
        <v>1467.8373249999713</v>
      </c>
    </row>
    <row r="90" spans="1:24">
      <c r="A90" s="112">
        <v>13073020</v>
      </c>
      <c r="B90" s="33">
        <v>5360</v>
      </c>
      <c r="C90" s="36" t="s">
        <v>95</v>
      </c>
      <c r="D90" s="113">
        <f>'IST-Steuer-Einnahmen Vorvorjahr'!D89</f>
        <v>134146</v>
      </c>
      <c r="E90" s="55">
        <f>'SZW Gemeinden'!F90-Finanzausgleichsumlage!F89+'§ 15 FAG a. F. § 22 FAG n. F.'!F92+'§ 16 FAG a. F.  § 24 FAG n. F.'!F91+FLA!G89</f>
        <v>67030</v>
      </c>
      <c r="F90" s="55">
        <f t="shared" si="8"/>
        <v>201176</v>
      </c>
      <c r="G90" s="75">
        <f>F90-Kreisumlage!D91</f>
        <v>105660.634028</v>
      </c>
      <c r="H90" s="113">
        <f>'IST-Steuer-Einnahmen Vorvorjahr'!E89</f>
        <v>112202</v>
      </c>
      <c r="I90" s="55">
        <f>'SZW Gemeinden'!G90-Finanzausgleichsumlage!G89+'§ 15 FAG a. F. § 22 FAG n. F.'!G92+'§ 16 FAG a. F.  § 24 FAG n. F.'!G91+FLA!H89</f>
        <v>98328.75</v>
      </c>
      <c r="J90" s="55">
        <f t="shared" si="9"/>
        <v>210530.75</v>
      </c>
      <c r="K90" s="75">
        <f>J90-Kreisumlage!E91</f>
        <v>116629.877165</v>
      </c>
      <c r="L90" s="113">
        <f>'IST-Steuer-Einnahmen Vorvorjahr'!G89</f>
        <v>115527</v>
      </c>
      <c r="M90" s="55">
        <f>'SZW Gemeinden'!I90-Finanzausgleichsumlage!H89+'§ 15 FAG a. F. § 22 FAG n. F.'!H92+'§ 16 FAG a. F.  § 24 FAG n. F.'!H91+Infrastrukturpauschale!D89</f>
        <v>133308.26999999999</v>
      </c>
      <c r="N90" s="55">
        <f t="shared" si="10"/>
        <v>248835.27</v>
      </c>
      <c r="O90" s="75">
        <f>N90-Kreisumlage!F91</f>
        <v>161703.27090299997</v>
      </c>
      <c r="P90" s="121">
        <f>'IST-Steuer-Einnahmen Vorvorjahr'!I89</f>
        <v>121317</v>
      </c>
      <c r="Q90" s="55">
        <f>'SZW Gemeinden'!K90-Finanzausgleichsumlage!I89+'§ 15 FAG a. F. § 22 FAG n. F.'!I92+'§ 16 FAG a. F.  § 24 FAG n. F.'!I91+Infrastrukturpauschale!E89</f>
        <v>114490.5</v>
      </c>
      <c r="R90" s="55">
        <f t="shared" si="11"/>
        <v>235807.5</v>
      </c>
      <c r="S90" s="75">
        <f>R90-Kreisumlage!H91</f>
        <v>148638.94689000002</v>
      </c>
      <c r="T90" s="113">
        <f t="shared" si="12"/>
        <v>5790</v>
      </c>
      <c r="U90" s="129">
        <f t="shared" si="13"/>
        <v>-18817.76999999999</v>
      </c>
      <c r="V90" s="128">
        <f t="shared" si="14"/>
        <v>-13027.76999999999</v>
      </c>
      <c r="W90" s="55">
        <f>Kreisumlage!H91-Kreisumlage!G91</f>
        <v>519.80310999999347</v>
      </c>
      <c r="X90" s="232">
        <f t="shared" si="15"/>
        <v>-13064.324012999947</v>
      </c>
    </row>
    <row r="91" spans="1:24">
      <c r="A91" s="112">
        <v>13073022</v>
      </c>
      <c r="B91" s="33">
        <v>5360</v>
      </c>
      <c r="C91" s="36" t="s">
        <v>96</v>
      </c>
      <c r="D91" s="113">
        <f>'IST-Steuer-Einnahmen Vorvorjahr'!D90</f>
        <v>437920</v>
      </c>
      <c r="E91" s="55">
        <f>'SZW Gemeinden'!F91-Finanzausgleichsumlage!F90+'§ 15 FAG a. F. § 22 FAG n. F.'!F93+'§ 16 FAG a. F.  § 24 FAG n. F.'!F92+FLA!G90</f>
        <v>268040.12</v>
      </c>
      <c r="F91" s="55">
        <f t="shared" si="8"/>
        <v>705960.12</v>
      </c>
      <c r="G91" s="75">
        <f>F91-Kreisumlage!D92</f>
        <v>377118.96372</v>
      </c>
      <c r="H91" s="113">
        <f>'IST-Steuer-Einnahmen Vorvorjahr'!E90</f>
        <v>330334</v>
      </c>
      <c r="I91" s="55">
        <f>'SZW Gemeinden'!G91-Finanzausgleichsumlage!G90+'§ 15 FAG a. F. § 22 FAG n. F.'!G93+'§ 16 FAG a. F.  § 24 FAG n. F.'!G92+FLA!H90</f>
        <v>373073.57</v>
      </c>
      <c r="J91" s="55">
        <f t="shared" si="9"/>
        <v>703407.57000000007</v>
      </c>
      <c r="K91" s="75">
        <f>J91-Kreisumlage!E92</f>
        <v>419435.28855000011</v>
      </c>
      <c r="L91" s="113">
        <f>'IST-Steuer-Einnahmen Vorvorjahr'!G90</f>
        <v>434321</v>
      </c>
      <c r="M91" s="55">
        <f>'SZW Gemeinden'!I91-Finanzausgleichsumlage!H90+'§ 15 FAG a. F. § 22 FAG n. F.'!H93+'§ 16 FAG a. F.  § 24 FAG n. F.'!H92+Infrastrukturpauschale!D90</f>
        <v>420327.11</v>
      </c>
      <c r="N91" s="55">
        <f t="shared" si="10"/>
        <v>854648.11</v>
      </c>
      <c r="O91" s="75">
        <f>N91-Kreisumlage!F92</f>
        <v>568494.91252700007</v>
      </c>
      <c r="P91" s="121">
        <f>'IST-Steuer-Einnahmen Vorvorjahr'!I90</f>
        <v>403498</v>
      </c>
      <c r="Q91" s="55">
        <f>'SZW Gemeinden'!K91-Finanzausgleichsumlage!I90+'§ 15 FAG a. F. § 22 FAG n. F.'!I93+'§ 16 FAG a. F.  § 24 FAG n. F.'!I92+Infrastrukturpauschale!E90</f>
        <v>464640.35</v>
      </c>
      <c r="R91" s="55">
        <f t="shared" si="11"/>
        <v>868138.35</v>
      </c>
      <c r="S91" s="75">
        <f>R91-Kreisumlage!H92</f>
        <v>561145.4109149999</v>
      </c>
      <c r="T91" s="233">
        <f t="shared" si="12"/>
        <v>-30823</v>
      </c>
      <c r="U91" s="55">
        <f t="shared" si="13"/>
        <v>44313.239999999991</v>
      </c>
      <c r="V91" s="55">
        <f t="shared" si="14"/>
        <v>13490.239999999991</v>
      </c>
      <c r="W91" s="55">
        <f>Kreisumlage!H92-Kreisumlage!G92</f>
        <v>22426.799085000006</v>
      </c>
      <c r="X91" s="232">
        <f t="shared" si="15"/>
        <v>-7349.5016120001674</v>
      </c>
    </row>
    <row r="92" spans="1:24">
      <c r="A92" s="112">
        <v>13073032</v>
      </c>
      <c r="B92" s="33">
        <v>5360</v>
      </c>
      <c r="C92" s="36" t="s">
        <v>97</v>
      </c>
      <c r="D92" s="113">
        <f>'IST-Steuer-Einnahmen Vorvorjahr'!D91</f>
        <v>298765</v>
      </c>
      <c r="E92" s="55">
        <f>'SZW Gemeinden'!F92-Finanzausgleichsumlage!F91+'§ 15 FAG a. F. § 22 FAG n. F.'!F94+'§ 16 FAG a. F.  § 24 FAG n. F.'!F93+FLA!G91</f>
        <v>162757.89000000001</v>
      </c>
      <c r="F92" s="55">
        <f t="shared" si="8"/>
        <v>461522.89</v>
      </c>
      <c r="G92" s="75">
        <f>F92-Kreisumlage!D93</f>
        <v>246735.21203800003</v>
      </c>
      <c r="H92" s="113">
        <f>'IST-Steuer-Einnahmen Vorvorjahr'!E91</f>
        <v>270285</v>
      </c>
      <c r="I92" s="55">
        <f>'SZW Gemeinden'!G92-Finanzausgleichsumlage!G91+'§ 15 FAG a. F. § 22 FAG n. F.'!G94+'§ 16 FAG a. F.  § 24 FAG n. F.'!G93+FLA!H91</f>
        <v>214597.15</v>
      </c>
      <c r="J92" s="55">
        <f t="shared" si="9"/>
        <v>484882.15</v>
      </c>
      <c r="K92" s="75">
        <f>J92-Kreisumlage!E93</f>
        <v>284527.34542000003</v>
      </c>
      <c r="L92" s="113">
        <f>'IST-Steuer-Einnahmen Vorvorjahr'!G91</f>
        <v>283523</v>
      </c>
      <c r="M92" s="55">
        <f>'SZW Gemeinden'!I92-Finanzausgleichsumlage!H91+'§ 15 FAG a. F. § 22 FAG n. F.'!H94+'§ 16 FAG a. F.  § 24 FAG n. F.'!H93+Infrastrukturpauschale!D91</f>
        <v>292259.53000000003</v>
      </c>
      <c r="N92" s="55">
        <f t="shared" si="10"/>
        <v>575782.53</v>
      </c>
      <c r="O92" s="75">
        <f>N92-Kreisumlage!F93</f>
        <v>376958.11506800004</v>
      </c>
      <c r="P92" s="121">
        <f>'IST-Steuer-Einnahmen Vorvorjahr'!I91</f>
        <v>288247</v>
      </c>
      <c r="Q92" s="55">
        <f>'SZW Gemeinden'!K92-Finanzausgleichsumlage!I91+'§ 15 FAG a. F. § 22 FAG n. F.'!I94+'§ 16 FAG a. F.  § 24 FAG n. F.'!I93+Infrastrukturpauschale!E91</f>
        <v>296058.27999999997</v>
      </c>
      <c r="R92" s="55">
        <f t="shared" si="11"/>
        <v>584305.28</v>
      </c>
      <c r="S92" s="75">
        <f>R92-Kreisumlage!H93</f>
        <v>371461.00112000003</v>
      </c>
      <c r="T92" s="113">
        <f t="shared" si="12"/>
        <v>4724</v>
      </c>
      <c r="U92" s="55">
        <f t="shared" si="13"/>
        <v>3798.7499999999418</v>
      </c>
      <c r="V92" s="55">
        <f t="shared" si="14"/>
        <v>8522.75</v>
      </c>
      <c r="W92" s="55">
        <f>Kreisumlage!H93-Kreisumlage!G93</f>
        <v>15122.578879999986</v>
      </c>
      <c r="X92" s="232">
        <f t="shared" si="15"/>
        <v>-5497.1139480000129</v>
      </c>
    </row>
    <row r="93" spans="1:24">
      <c r="A93" s="112">
        <v>13073033</v>
      </c>
      <c r="B93" s="33">
        <v>5360</v>
      </c>
      <c r="C93" s="36" t="s">
        <v>98</v>
      </c>
      <c r="D93" s="113">
        <f>'IST-Steuer-Einnahmen Vorvorjahr'!D92</f>
        <v>219183</v>
      </c>
      <c r="E93" s="55">
        <f>'SZW Gemeinden'!F93-Finanzausgleichsumlage!F92+'§ 15 FAG a. F. § 22 FAG n. F.'!F95+'§ 16 FAG a. F.  § 24 FAG n. F.'!F94+FLA!G92</f>
        <v>230839.86000000002</v>
      </c>
      <c r="F93" s="55">
        <f t="shared" si="8"/>
        <v>450022.86</v>
      </c>
      <c r="G93" s="75">
        <f>F93-Kreisumlage!D94</f>
        <v>243205.29379799997</v>
      </c>
      <c r="H93" s="113">
        <f>'IST-Steuer-Einnahmen Vorvorjahr'!E92</f>
        <v>251127</v>
      </c>
      <c r="I93" s="55">
        <f>'SZW Gemeinden'!G93-Finanzausgleichsumlage!G92+'§ 15 FAG a. F. § 22 FAG n. F.'!G95+'§ 16 FAG a. F.  § 24 FAG n. F.'!G94+FLA!H92</f>
        <v>258830.83000000002</v>
      </c>
      <c r="J93" s="55">
        <f t="shared" si="9"/>
        <v>509957.83</v>
      </c>
      <c r="K93" s="75">
        <f>J93-Kreisumlage!E94</f>
        <v>300114.98491</v>
      </c>
      <c r="L93" s="113">
        <f>'IST-Steuer-Einnahmen Vorvorjahr'!G92</f>
        <v>267402</v>
      </c>
      <c r="M93" s="55">
        <f>'SZW Gemeinden'!I93-Finanzausgleichsumlage!H92+'§ 15 FAG a. F. § 22 FAG n. F.'!H95+'§ 16 FAG a. F.  § 24 FAG n. F.'!H94+Infrastrukturpauschale!D92</f>
        <v>344138.34</v>
      </c>
      <c r="N93" s="55">
        <f t="shared" si="10"/>
        <v>611540.34000000008</v>
      </c>
      <c r="O93" s="75">
        <f>N93-Kreisumlage!F94</f>
        <v>401858.11696400004</v>
      </c>
      <c r="P93" s="121">
        <f>'IST-Steuer-Einnahmen Vorvorjahr'!I92</f>
        <v>285981</v>
      </c>
      <c r="Q93" s="55">
        <f>'SZW Gemeinden'!K93-Finanzausgleichsumlage!I92+'§ 15 FAG a. F. § 22 FAG n. F.'!I95+'§ 16 FAG a. F.  § 24 FAG n. F.'!I94+Infrastrukturpauschale!E92</f>
        <v>327934.34999999998</v>
      </c>
      <c r="R93" s="55">
        <f t="shared" si="11"/>
        <v>613915.35</v>
      </c>
      <c r="S93" s="75">
        <f>R93-Kreisumlage!H94</f>
        <v>392366.668695</v>
      </c>
      <c r="T93" s="113">
        <f t="shared" si="12"/>
        <v>18579</v>
      </c>
      <c r="U93" s="129">
        <f t="shared" si="13"/>
        <v>-16203.990000000049</v>
      </c>
      <c r="V93" s="55">
        <f t="shared" si="14"/>
        <v>2375.0099999998929</v>
      </c>
      <c r="W93" s="55">
        <f>Kreisumlage!H94-Kreisumlage!G94</f>
        <v>13029.391304999997</v>
      </c>
      <c r="X93" s="232">
        <f t="shared" si="15"/>
        <v>-9491.4482690000441</v>
      </c>
    </row>
    <row r="94" spans="1:24">
      <c r="A94" s="112">
        <v>13073039</v>
      </c>
      <c r="B94" s="33">
        <v>5360</v>
      </c>
      <c r="C94" s="36" t="s">
        <v>99</v>
      </c>
      <c r="D94" s="113">
        <f>'IST-Steuer-Einnahmen Vorvorjahr'!D93</f>
        <v>41682</v>
      </c>
      <c r="E94" s="55">
        <f>'SZW Gemeinden'!F94-Finanzausgleichsumlage!F93+'§ 15 FAG a. F. § 22 FAG n. F.'!F96+'§ 16 FAG a. F.  § 24 FAG n. F.'!F95+FLA!G93</f>
        <v>46212.930000000008</v>
      </c>
      <c r="F94" s="55">
        <f t="shared" si="8"/>
        <v>87894.930000000008</v>
      </c>
      <c r="G94" s="75">
        <f>F94-Kreisumlage!D95</f>
        <v>50878.209168000009</v>
      </c>
      <c r="H94" s="113">
        <f>'IST-Steuer-Einnahmen Vorvorjahr'!E93</f>
        <v>20223</v>
      </c>
      <c r="I94" s="55">
        <f>'SZW Gemeinden'!G94-Finanzausgleichsumlage!G93+'§ 15 FAG a. F. § 22 FAG n. F.'!G96+'§ 16 FAG a. F.  § 24 FAG n. F.'!G95+FLA!H93</f>
        <v>83906.01</v>
      </c>
      <c r="J94" s="55">
        <f t="shared" si="9"/>
        <v>104129.01</v>
      </c>
      <c r="K94" s="75">
        <f>J94-Kreisumlage!E95</f>
        <v>62491.183274999996</v>
      </c>
      <c r="L94" s="113">
        <f>'IST-Steuer-Einnahmen Vorvorjahr'!G93</f>
        <v>65103</v>
      </c>
      <c r="M94" s="55">
        <f>'SZW Gemeinden'!I94-Finanzausgleichsumlage!H93+'§ 15 FAG a. F. § 22 FAG n. F.'!H96+'§ 16 FAG a. F.  § 24 FAG n. F.'!H95+Infrastrukturpauschale!D93</f>
        <v>68580.070000000007</v>
      </c>
      <c r="N94" s="55">
        <f t="shared" si="10"/>
        <v>133683.07</v>
      </c>
      <c r="O94" s="75">
        <f>N94-Kreisumlage!F95</f>
        <v>87981.981281</v>
      </c>
      <c r="P94" s="121">
        <f>'IST-Steuer-Einnahmen Vorvorjahr'!I93</f>
        <v>60499</v>
      </c>
      <c r="Q94" s="55">
        <f>'SZW Gemeinden'!K94-Finanzausgleichsumlage!I93+'§ 15 FAG a. F. § 22 FAG n. F.'!I96+'§ 16 FAG a. F.  § 24 FAG n. F.'!I95+Infrastrukturpauschale!E93</f>
        <v>79142.84</v>
      </c>
      <c r="R94" s="55">
        <f t="shared" si="11"/>
        <v>139641.84</v>
      </c>
      <c r="S94" s="75">
        <f>R94-Kreisumlage!H95</f>
        <v>89939.457540000003</v>
      </c>
      <c r="T94" s="233">
        <f t="shared" si="12"/>
        <v>-4604</v>
      </c>
      <c r="U94" s="55">
        <f t="shared" si="13"/>
        <v>10562.76999999999</v>
      </c>
      <c r="V94" s="55">
        <f t="shared" si="14"/>
        <v>5958.7699999999895</v>
      </c>
      <c r="W94" s="55">
        <f>Kreisumlage!H95-Kreisumlage!G95</f>
        <v>4254.7624599999981</v>
      </c>
      <c r="X94" s="75">
        <f t="shared" si="15"/>
        <v>1957.4762590000028</v>
      </c>
    </row>
    <row r="95" spans="1:24">
      <c r="A95" s="112">
        <v>13073050</v>
      </c>
      <c r="B95" s="33">
        <v>5360</v>
      </c>
      <c r="C95" s="36" t="s">
        <v>100</v>
      </c>
      <c r="D95" s="113">
        <f>'IST-Steuer-Einnahmen Vorvorjahr'!D94</f>
        <v>461820</v>
      </c>
      <c r="E95" s="55">
        <f>'SZW Gemeinden'!F95-Finanzausgleichsumlage!F94+'§ 15 FAG a. F. § 22 FAG n. F.'!F97+'§ 16 FAG a. F.  § 24 FAG n. F.'!F96+FLA!G94</f>
        <v>158737.20000000001</v>
      </c>
      <c r="F95" s="55">
        <f t="shared" si="8"/>
        <v>620557.19999999995</v>
      </c>
      <c r="G95" s="75">
        <f>F95-Kreisumlage!D96</f>
        <v>325885.96274999995</v>
      </c>
      <c r="H95" s="113">
        <f>'IST-Steuer-Einnahmen Vorvorjahr'!E94</f>
        <v>470366</v>
      </c>
      <c r="I95" s="55">
        <f>'SZW Gemeinden'!G95-Finanzausgleichsumlage!G94+'§ 15 FAG a. F. § 22 FAG n. F.'!G97+'§ 16 FAG a. F.  § 24 FAG n. F.'!G96+FLA!H94</f>
        <v>133618.56</v>
      </c>
      <c r="J95" s="55">
        <f t="shared" si="9"/>
        <v>603984.56000000006</v>
      </c>
      <c r="K95" s="75">
        <f>J95-Kreisumlage!E96</f>
        <v>334611.01962500007</v>
      </c>
      <c r="L95" s="113">
        <f>'IST-Steuer-Einnahmen Vorvorjahr'!G94</f>
        <v>507433</v>
      </c>
      <c r="M95" s="55">
        <f>'SZW Gemeinden'!I95-Finanzausgleichsumlage!H94+'§ 15 FAG a. F. § 22 FAG n. F.'!H97+'§ 16 FAG a. F.  § 24 FAG n. F.'!H96+Infrastrukturpauschale!D94</f>
        <v>167273.54999999999</v>
      </c>
      <c r="N95" s="55">
        <f t="shared" si="10"/>
        <v>674706.55</v>
      </c>
      <c r="O95" s="75">
        <f>N95-Kreisumlage!F96</f>
        <v>432614.01245600003</v>
      </c>
      <c r="P95" s="121">
        <f>'IST-Steuer-Einnahmen Vorvorjahr'!I94</f>
        <v>466145</v>
      </c>
      <c r="Q95" s="55">
        <f>'SZW Gemeinden'!K95-Finanzausgleichsumlage!I94+'§ 15 FAG a. F. § 22 FAG n. F.'!I97+'§ 16 FAG a. F.  § 24 FAG n. F.'!I96+Infrastrukturpauschale!E94</f>
        <v>219456.78</v>
      </c>
      <c r="R95" s="55">
        <f t="shared" si="11"/>
        <v>685601.78</v>
      </c>
      <c r="S95" s="75">
        <f>R95-Kreisumlage!H96</f>
        <v>428421.53997500002</v>
      </c>
      <c r="T95" s="233">
        <f t="shared" si="12"/>
        <v>-41288</v>
      </c>
      <c r="U95" s="55">
        <f t="shared" si="13"/>
        <v>52183.23000000001</v>
      </c>
      <c r="V95" s="55">
        <f t="shared" si="14"/>
        <v>10895.229999999981</v>
      </c>
      <c r="W95" s="55">
        <f>Kreisumlage!H96-Kreisumlage!G96</f>
        <v>16430.390025000001</v>
      </c>
      <c r="X95" s="232">
        <f t="shared" si="15"/>
        <v>-4192.4724810000043</v>
      </c>
    </row>
    <row r="96" spans="1:24">
      <c r="A96" s="112">
        <v>13073093</v>
      </c>
      <c r="B96" s="33">
        <v>5360</v>
      </c>
      <c r="C96" s="36" t="s">
        <v>101</v>
      </c>
      <c r="D96" s="113">
        <f>'IST-Steuer-Einnahmen Vorvorjahr'!D95</f>
        <v>1118991</v>
      </c>
      <c r="E96" s="55">
        <f>'SZW Gemeinden'!F96-Finanzausgleichsumlage!F95+'§ 15 FAG a. F. § 22 FAG n. F.'!F98+'§ 16 FAG a. F.  § 24 FAG n. F.'!F97+FLA!G95</f>
        <v>1318933</v>
      </c>
      <c r="F96" s="55">
        <f t="shared" si="8"/>
        <v>2437924</v>
      </c>
      <c r="G96" s="75">
        <f>F96-Kreisumlage!D97</f>
        <v>1434099.3259660001</v>
      </c>
      <c r="H96" s="113">
        <f>'IST-Steuer-Einnahmen Vorvorjahr'!E95</f>
        <v>1180329</v>
      </c>
      <c r="I96" s="55">
        <f>'SZW Gemeinden'!G96-Finanzausgleichsumlage!G95+'§ 15 FAG a. F. § 22 FAG n. F.'!G98+'§ 16 FAG a. F.  § 24 FAG n. F.'!G97+FLA!H95</f>
        <v>1464780.84</v>
      </c>
      <c r="J96" s="55">
        <f t="shared" si="9"/>
        <v>2645109.84</v>
      </c>
      <c r="K96" s="75">
        <f>J96-Kreisumlage!E97</f>
        <v>1662449.6774249999</v>
      </c>
      <c r="L96" s="113">
        <f>'IST-Steuer-Einnahmen Vorvorjahr'!G95</f>
        <v>1300738</v>
      </c>
      <c r="M96" s="55">
        <f>'SZW Gemeinden'!I96-Finanzausgleichsumlage!H95+'§ 15 FAG a. F. § 22 FAG n. F.'!H98+'§ 16 FAG a. F.  § 24 FAG n. F.'!H97+Infrastrukturpauschale!D95</f>
        <v>1626576.82</v>
      </c>
      <c r="N96" s="55">
        <f t="shared" si="10"/>
        <v>2927314.8200000003</v>
      </c>
      <c r="O96" s="75">
        <f>N96-Kreisumlage!F97</f>
        <v>1953196.3182150004</v>
      </c>
      <c r="P96" s="121">
        <f>'IST-Steuer-Einnahmen Vorvorjahr'!I95</f>
        <v>1429386</v>
      </c>
      <c r="Q96" s="55">
        <f>'SZW Gemeinden'!K96-Finanzausgleichsumlage!I95+'§ 15 FAG a. F. § 22 FAG n. F.'!I98+'§ 16 FAG a. F.  § 24 FAG n. F.'!I97+Infrastrukturpauschale!E95</f>
        <v>1531373.09</v>
      </c>
      <c r="R96" s="55">
        <f t="shared" si="11"/>
        <v>2960759.09</v>
      </c>
      <c r="S96" s="75">
        <f>R96-Kreisumlage!H97</f>
        <v>1906384.8666799997</v>
      </c>
      <c r="T96" s="113">
        <f t="shared" si="12"/>
        <v>128648</v>
      </c>
      <c r="U96" s="129">
        <f t="shared" si="13"/>
        <v>-95203.729999999981</v>
      </c>
      <c r="V96" s="55">
        <f t="shared" si="14"/>
        <v>33444.269999999553</v>
      </c>
      <c r="W96" s="55">
        <f>Kreisumlage!H97-Kreisumlage!G97</f>
        <v>85658.353320000111</v>
      </c>
      <c r="X96" s="232">
        <f t="shared" si="15"/>
        <v>-46811.451535000699</v>
      </c>
    </row>
    <row r="97" spans="1:24">
      <c r="A97" s="112">
        <v>13073001</v>
      </c>
      <c r="B97" s="33">
        <v>5361</v>
      </c>
      <c r="C97" s="36" t="s">
        <v>102</v>
      </c>
      <c r="D97" s="113">
        <f>'IST-Steuer-Einnahmen Vorvorjahr'!D96</f>
        <v>1464102</v>
      </c>
      <c r="E97" s="55">
        <f>'SZW Gemeinden'!F97-Finanzausgleichsumlage!F96+'§ 15 FAG a. F. § 22 FAG n. F.'!F99+'§ 16 FAG a. F.  § 24 FAG n. F.'!F98+FLA!G96</f>
        <v>432887.07999999996</v>
      </c>
      <c r="F97" s="55">
        <f t="shared" si="8"/>
        <v>1896989.08</v>
      </c>
      <c r="G97" s="75">
        <f>F97-Kreisumlage!D98</f>
        <v>975493.85002000013</v>
      </c>
      <c r="H97" s="113">
        <f>'IST-Steuer-Einnahmen Vorvorjahr'!E96</f>
        <v>1435493</v>
      </c>
      <c r="I97" s="55">
        <f>'SZW Gemeinden'!G97-Finanzausgleichsumlage!G96+'§ 15 FAG a. F. § 22 FAG n. F.'!G99+'§ 16 FAG a. F.  § 24 FAG n. F.'!G98+FLA!H96</f>
        <v>467913.35000000003</v>
      </c>
      <c r="J97" s="55">
        <f t="shared" si="9"/>
        <v>1903406.35</v>
      </c>
      <c r="K97" s="75">
        <f>J97-Kreisumlage!E98</f>
        <v>1038509.4232300001</v>
      </c>
      <c r="L97" s="113">
        <f>'IST-Steuer-Einnahmen Vorvorjahr'!G96</f>
        <v>1403508</v>
      </c>
      <c r="M97" s="55">
        <f>'SZW Gemeinden'!I97-Finanzausgleichsumlage!H96+'§ 15 FAG a. F. § 22 FAG n. F.'!H99+'§ 16 FAG a. F.  § 24 FAG n. F.'!H98+Infrastrukturpauschale!D96</f>
        <v>753516.02</v>
      </c>
      <c r="N97" s="55">
        <f t="shared" si="10"/>
        <v>2157024.02</v>
      </c>
      <c r="O97" s="75">
        <f>N97-Kreisumlage!F98</f>
        <v>1362578.8092980001</v>
      </c>
      <c r="P97" s="121">
        <f>'IST-Steuer-Einnahmen Vorvorjahr'!I96</f>
        <v>2436257</v>
      </c>
      <c r="Q97" s="55">
        <f>'SZW Gemeinden'!K97-Finanzausgleichsumlage!I96+'§ 15 FAG a. F. § 22 FAG n. F.'!I99+'§ 16 FAG a. F.  § 24 FAG n. F.'!I98+Infrastrukturpauschale!E96</f>
        <v>105431.17</v>
      </c>
      <c r="R97" s="55">
        <f t="shared" si="11"/>
        <v>2541688.17</v>
      </c>
      <c r="S97" s="75">
        <f>R97-Kreisumlage!H98</f>
        <v>1469664.8223899999</v>
      </c>
      <c r="T97" s="113">
        <f t="shared" si="12"/>
        <v>1032749</v>
      </c>
      <c r="U97" s="129">
        <f t="shared" si="13"/>
        <v>-648084.85</v>
      </c>
      <c r="V97" s="55">
        <f t="shared" si="14"/>
        <v>384664.14999999991</v>
      </c>
      <c r="W97" s="55">
        <f>Kreisumlage!H98-Kreisumlage!G98</f>
        <v>281984.2676100001</v>
      </c>
      <c r="X97" s="75">
        <f t="shared" si="15"/>
        <v>107086.0130919998</v>
      </c>
    </row>
    <row r="98" spans="1:24">
      <c r="A98" s="112">
        <v>13073075</v>
      </c>
      <c r="B98" s="33">
        <v>5361</v>
      </c>
      <c r="C98" s="36" t="s">
        <v>103</v>
      </c>
      <c r="D98" s="113">
        <f>'IST-Steuer-Einnahmen Vorvorjahr'!D97</f>
        <v>7286949</v>
      </c>
      <c r="E98" s="55">
        <f>'SZW Gemeinden'!F98-Finanzausgleichsumlage!F97+'§ 15 FAG a. F. § 22 FAG n. F.'!F100+'§ 16 FAG a. F.  § 24 FAG n. F.'!F99+FLA!G97</f>
        <v>7041558.9100000001</v>
      </c>
      <c r="F98" s="55">
        <f t="shared" si="8"/>
        <v>14328507.91</v>
      </c>
      <c r="G98" s="75">
        <f>F98-Kreisumlage!D99</f>
        <v>8439991.3590699993</v>
      </c>
      <c r="H98" s="113">
        <f>'IST-Steuer-Einnahmen Vorvorjahr'!E97</f>
        <v>8026473</v>
      </c>
      <c r="I98" s="55">
        <f>'SZW Gemeinden'!G98-Finanzausgleichsumlage!G97+'§ 15 FAG a. F. § 22 FAG n. F.'!G100+'§ 16 FAG a. F.  § 24 FAG n. F.'!G99+FLA!H97</f>
        <v>7128225.1299999999</v>
      </c>
      <c r="J98" s="55">
        <f t="shared" si="9"/>
        <v>15154698.129999999</v>
      </c>
      <c r="K98" s="75">
        <f>J98-Kreisumlage!E99</f>
        <v>9234602.7659949996</v>
      </c>
      <c r="L98" s="113">
        <f>'IST-Steuer-Einnahmen Vorvorjahr'!G97</f>
        <v>8730544</v>
      </c>
      <c r="M98" s="55">
        <f>'SZW Gemeinden'!I98-Finanzausgleichsumlage!H97+'§ 15 FAG a. F. § 22 FAG n. F.'!H100+'§ 16 FAG a. F.  § 24 FAG n. F.'!H99+Infrastrukturpauschale!D97</f>
        <v>8203082.4399999995</v>
      </c>
      <c r="N98" s="55">
        <f t="shared" si="10"/>
        <v>16933626.439999998</v>
      </c>
      <c r="O98" s="75">
        <f>N98-Kreisumlage!F99</f>
        <v>10964285.401910998</v>
      </c>
      <c r="P98" s="121">
        <f>'IST-Steuer-Einnahmen Vorvorjahr'!I97</f>
        <v>9369077</v>
      </c>
      <c r="Q98" s="55">
        <f>'SZW Gemeinden'!K98-Finanzausgleichsumlage!I97+'§ 15 FAG a. F. § 22 FAG n. F.'!I100+'§ 16 FAG a. F.  § 24 FAG n. F.'!I99+Infrastrukturpauschale!E97</f>
        <v>7843574.6000000006</v>
      </c>
      <c r="R98" s="55">
        <f t="shared" si="11"/>
        <v>17212651.600000001</v>
      </c>
      <c r="S98" s="75">
        <f>R98-Kreisumlage!H99</f>
        <v>10700778.722755002</v>
      </c>
      <c r="T98" s="113">
        <f t="shared" si="12"/>
        <v>638533</v>
      </c>
      <c r="U98" s="129">
        <f t="shared" si="13"/>
        <v>-359507.83999999892</v>
      </c>
      <c r="V98" s="55">
        <f t="shared" si="14"/>
        <v>279025.16000000387</v>
      </c>
      <c r="W98" s="55">
        <f>Kreisumlage!H99-Kreisumlage!G99</f>
        <v>575638.86724499986</v>
      </c>
      <c r="X98" s="232">
        <f t="shared" si="15"/>
        <v>-263506.67915599607</v>
      </c>
    </row>
    <row r="99" spans="1:24">
      <c r="A99" s="112">
        <v>13073082</v>
      </c>
      <c r="B99" s="33">
        <v>5361</v>
      </c>
      <c r="C99" s="36" t="s">
        <v>104</v>
      </c>
      <c r="D99" s="113">
        <f>'IST-Steuer-Einnahmen Vorvorjahr'!D98</f>
        <v>84886</v>
      </c>
      <c r="E99" s="55">
        <f>'SZW Gemeinden'!F99-Finanzausgleichsumlage!F98+'§ 15 FAG a. F. § 22 FAG n. F.'!F101+'§ 16 FAG a. F.  § 24 FAG n. F.'!F100+FLA!G98</f>
        <v>165624.92000000001</v>
      </c>
      <c r="F99" s="55">
        <f t="shared" si="8"/>
        <v>250510.92</v>
      </c>
      <c r="G99" s="75">
        <f>F99-Kreisumlage!D100</f>
        <v>144112.00350600001</v>
      </c>
      <c r="H99" s="113">
        <f>'IST-Steuer-Einnahmen Vorvorjahr'!E98</f>
        <v>126143</v>
      </c>
      <c r="I99" s="55">
        <f>'SZW Gemeinden'!G99-Finanzausgleichsumlage!G98+'§ 15 FAG a. F. § 22 FAG n. F.'!G101+'§ 16 FAG a. F.  § 24 FAG n. F.'!G100+FLA!H98</f>
        <v>124645.33</v>
      </c>
      <c r="J99" s="55">
        <f t="shared" si="9"/>
        <v>250788.33000000002</v>
      </c>
      <c r="K99" s="75">
        <f>J99-Kreisumlage!E100</f>
        <v>140272.84572000004</v>
      </c>
      <c r="L99" s="113">
        <f>'IST-Steuer-Einnahmen Vorvorjahr'!G98</f>
        <v>159475</v>
      </c>
      <c r="M99" s="55">
        <f>'SZW Gemeinden'!I99-Finanzausgleichsumlage!H98+'§ 15 FAG a. F. § 22 FAG n. F.'!H101+'§ 16 FAG a. F.  § 24 FAG n. F.'!H100+Infrastrukturpauschale!D98</f>
        <v>118395.11</v>
      </c>
      <c r="N99" s="55">
        <f t="shared" si="10"/>
        <v>277870.11</v>
      </c>
      <c r="O99" s="75">
        <f>N99-Kreisumlage!F100</f>
        <v>169778.68770399998</v>
      </c>
      <c r="P99" s="121">
        <f>'IST-Steuer-Einnahmen Vorvorjahr'!I98</f>
        <v>146972</v>
      </c>
      <c r="Q99" s="55">
        <f>'SZW Gemeinden'!K99-Finanzausgleichsumlage!I98+'§ 15 FAG a. F. § 22 FAG n. F.'!I101+'§ 16 FAG a. F.  § 24 FAG n. F.'!I100+Infrastrukturpauschale!E98</f>
        <v>150305.13999999998</v>
      </c>
      <c r="R99" s="55">
        <f t="shared" si="11"/>
        <v>297277.14</v>
      </c>
      <c r="S99" s="75">
        <f>R99-Kreisumlage!H100</f>
        <v>181915.13329500001</v>
      </c>
      <c r="T99" s="233">
        <f t="shared" si="12"/>
        <v>-12503</v>
      </c>
      <c r="U99" s="55">
        <f t="shared" si="13"/>
        <v>31910.029999999984</v>
      </c>
      <c r="V99" s="55">
        <f t="shared" si="14"/>
        <v>19407.030000000028</v>
      </c>
      <c r="W99" s="55">
        <f>Kreisumlage!H100-Kreisumlage!G100</f>
        <v>7870.0767049999995</v>
      </c>
      <c r="X99" s="75">
        <f t="shared" si="15"/>
        <v>12136.445591000025</v>
      </c>
    </row>
    <row r="100" spans="1:24">
      <c r="A100" s="112">
        <v>13073085</v>
      </c>
      <c r="B100" s="33">
        <v>5361</v>
      </c>
      <c r="C100" s="36" t="s">
        <v>105</v>
      </c>
      <c r="D100" s="113">
        <f>'IST-Steuer-Einnahmen Vorvorjahr'!D99</f>
        <v>336417</v>
      </c>
      <c r="E100" s="55">
        <f>'SZW Gemeinden'!F100-Finanzausgleichsumlage!F99+'§ 15 FAG a. F. § 22 FAG n. F.'!F102+'§ 16 FAG a. F.  § 24 FAG n. F.'!F101+FLA!G99</f>
        <v>134992.66</v>
      </c>
      <c r="F100" s="55">
        <f t="shared" si="8"/>
        <v>471409.66000000003</v>
      </c>
      <c r="G100" s="75">
        <f>F100-Kreisumlage!D101</f>
        <v>252464.11185400005</v>
      </c>
      <c r="H100" s="113">
        <f>'IST-Steuer-Einnahmen Vorvorjahr'!E99</f>
        <v>351619</v>
      </c>
      <c r="I100" s="55">
        <f>'SZW Gemeinden'!G100-Finanzausgleichsumlage!G99+'§ 15 FAG a. F. § 22 FAG n. F.'!G102+'§ 16 FAG a. F.  § 24 FAG n. F.'!G101+FLA!H99</f>
        <v>236574.2</v>
      </c>
      <c r="J100" s="55">
        <f t="shared" si="9"/>
        <v>588193.19999999995</v>
      </c>
      <c r="K100" s="75">
        <f>J100-Kreisumlage!E101</f>
        <v>332059.20913500001</v>
      </c>
      <c r="L100" s="113">
        <f>'IST-Steuer-Einnahmen Vorvorjahr'!G99</f>
        <v>377018</v>
      </c>
      <c r="M100" s="55">
        <f>'SZW Gemeinden'!I100-Finanzausgleichsumlage!H99+'§ 15 FAG a. F. § 22 FAG n. F.'!H102+'§ 16 FAG a. F.  § 24 FAG n. F.'!H101+Infrastrukturpauschale!D99</f>
        <v>293199.51</v>
      </c>
      <c r="N100" s="55">
        <f t="shared" si="10"/>
        <v>670217.51</v>
      </c>
      <c r="O100" s="75">
        <f>N100-Kreisumlage!F101</f>
        <v>423823.01150700002</v>
      </c>
      <c r="P100" s="121">
        <f>'IST-Steuer-Einnahmen Vorvorjahr'!I99</f>
        <v>338366</v>
      </c>
      <c r="Q100" s="55">
        <f>'SZW Gemeinden'!K100-Finanzausgleichsumlage!I99+'§ 15 FAG a. F. § 22 FAG n. F.'!I102+'§ 16 FAG a. F.  § 24 FAG n. F.'!I101+Infrastrukturpauschale!E99</f>
        <v>366057.51999999996</v>
      </c>
      <c r="R100" s="55">
        <f t="shared" si="11"/>
        <v>704423.52</v>
      </c>
      <c r="S100" s="75">
        <f>R100-Kreisumlage!H101</f>
        <v>435874.18342500005</v>
      </c>
      <c r="T100" s="233">
        <f t="shared" si="12"/>
        <v>-38652</v>
      </c>
      <c r="U100" s="55">
        <f t="shared" si="13"/>
        <v>72858.009999999951</v>
      </c>
      <c r="V100" s="55">
        <f t="shared" si="14"/>
        <v>34206.010000000009</v>
      </c>
      <c r="W100" s="55">
        <f>Kreisumlage!H101-Kreisumlage!G101</f>
        <v>23521.386574999953</v>
      </c>
      <c r="X100" s="75">
        <f t="shared" si="15"/>
        <v>12051.171918000036</v>
      </c>
    </row>
    <row r="101" spans="1:24">
      <c r="A101" s="112">
        <v>13073003</v>
      </c>
      <c r="B101" s="33">
        <v>5362</v>
      </c>
      <c r="C101" s="36" t="s">
        <v>106</v>
      </c>
      <c r="D101" s="113">
        <f>'IST-Steuer-Einnahmen Vorvorjahr'!D100</f>
        <v>587137</v>
      </c>
      <c r="E101" s="55">
        <f>'SZW Gemeinden'!F101-Finanzausgleichsumlage!F100+'§ 15 FAG a. F. § 22 FAG n. F.'!F103+'§ 16 FAG a. F.  § 24 FAG n. F.'!F102+FLA!G100</f>
        <v>406699.01</v>
      </c>
      <c r="F101" s="55">
        <f t="shared" si="8"/>
        <v>993836.01</v>
      </c>
      <c r="G101" s="75">
        <f>F101-Kreisumlage!D102</f>
        <v>546842.82499799994</v>
      </c>
      <c r="H101" s="113">
        <f>'IST-Steuer-Einnahmen Vorvorjahr'!E100</f>
        <v>633608</v>
      </c>
      <c r="I101" s="55">
        <f>'SZW Gemeinden'!G101-Finanzausgleichsumlage!G100+'§ 15 FAG a. F. § 22 FAG n. F.'!G103+'§ 16 FAG a. F.  § 24 FAG n. F.'!G102+FLA!H100</f>
        <v>453617.41</v>
      </c>
      <c r="J101" s="55">
        <f t="shared" si="9"/>
        <v>1087225.4099999999</v>
      </c>
      <c r="K101" s="75">
        <f>J101-Kreisumlage!E102</f>
        <v>626267.52866999991</v>
      </c>
      <c r="L101" s="113">
        <f>'IST-Steuer-Einnahmen Vorvorjahr'!G100</f>
        <v>690783</v>
      </c>
      <c r="M101" s="55">
        <f>'SZW Gemeinden'!I101-Finanzausgleichsumlage!H100+'§ 15 FAG a. F. § 22 FAG n. F.'!H103+'§ 16 FAG a. F.  § 24 FAG n. F.'!H102+Infrastrukturpauschale!D100</f>
        <v>669634.44000000006</v>
      </c>
      <c r="N101" s="55">
        <f t="shared" si="10"/>
        <v>1360417.44</v>
      </c>
      <c r="O101" s="75">
        <f>N101-Kreisumlage!F102</f>
        <v>896120.01254899986</v>
      </c>
      <c r="P101" s="121">
        <f>'IST-Steuer-Einnahmen Vorvorjahr'!I100</f>
        <v>754412</v>
      </c>
      <c r="Q101" s="55">
        <f>'SZW Gemeinden'!K101-Finanzausgleichsumlage!I100+'§ 15 FAG a. F. § 22 FAG n. F.'!I103+'§ 16 FAG a. F.  § 24 FAG n. F.'!I102+Infrastrukturpauschale!E100</f>
        <v>675068.09</v>
      </c>
      <c r="R101" s="55">
        <f t="shared" si="11"/>
        <v>1429480.0899999999</v>
      </c>
      <c r="S101" s="75">
        <f>R101-Kreisumlage!H102</f>
        <v>914634.20435499982</v>
      </c>
      <c r="T101" s="113">
        <f t="shared" si="12"/>
        <v>63629</v>
      </c>
      <c r="U101" s="55">
        <f t="shared" si="13"/>
        <v>5433.6499999999069</v>
      </c>
      <c r="V101" s="55">
        <f t="shared" si="14"/>
        <v>69062.649999999907</v>
      </c>
      <c r="W101" s="55">
        <f>Kreisumlage!H102-Kreisumlage!G102</f>
        <v>53123.535644999996</v>
      </c>
      <c r="X101" s="75">
        <f t="shared" si="15"/>
        <v>18514.191805999959</v>
      </c>
    </row>
    <row r="102" spans="1:24">
      <c r="A102" s="112">
        <v>13073021</v>
      </c>
      <c r="B102" s="33">
        <v>5362</v>
      </c>
      <c r="C102" s="36" t="s">
        <v>107</v>
      </c>
      <c r="D102" s="113">
        <f>'IST-Steuer-Einnahmen Vorvorjahr'!D101</f>
        <v>296821</v>
      </c>
      <c r="E102" s="55">
        <f>'SZW Gemeinden'!F102-Finanzausgleichsumlage!F101+'§ 15 FAG a. F. § 22 FAG n. F.'!F104+'§ 16 FAG a. F.  § 24 FAG n. F.'!F103+FLA!G101</f>
        <v>321043.13000000006</v>
      </c>
      <c r="F102" s="55">
        <f t="shared" si="8"/>
        <v>617864.13000000012</v>
      </c>
      <c r="G102" s="75">
        <f>F102-Kreisumlage!D103</f>
        <v>345162.50020200014</v>
      </c>
      <c r="H102" s="113">
        <f>'IST-Steuer-Einnahmen Vorvorjahr'!E101</f>
        <v>272971</v>
      </c>
      <c r="I102" s="55">
        <f>'SZW Gemeinden'!G102-Finanzausgleichsumlage!G101+'§ 15 FAG a. F. § 22 FAG n. F.'!G104+'§ 16 FAG a. F.  § 24 FAG n. F.'!G103+FLA!H101</f>
        <v>382751.32999999996</v>
      </c>
      <c r="J102" s="55">
        <f t="shared" si="9"/>
        <v>655722.32999999996</v>
      </c>
      <c r="K102" s="75">
        <f>J102-Kreisumlage!E103</f>
        <v>381220.48895999999</v>
      </c>
      <c r="L102" s="113">
        <f>'IST-Steuer-Einnahmen Vorvorjahr'!G101</f>
        <v>267910</v>
      </c>
      <c r="M102" s="55">
        <f>'SZW Gemeinden'!I102-Finanzausgleichsumlage!H101+'§ 15 FAG a. F. § 22 FAG n. F.'!H104+'§ 16 FAG a. F.  § 24 FAG n. F.'!H103+Infrastrukturpauschale!D101</f>
        <v>521528.87</v>
      </c>
      <c r="N102" s="55">
        <f t="shared" si="10"/>
        <v>789438.87</v>
      </c>
      <c r="O102" s="75">
        <f>N102-Kreisumlage!F103</f>
        <v>514772.78788099997</v>
      </c>
      <c r="P102" s="121">
        <f>'IST-Steuer-Einnahmen Vorvorjahr'!I101</f>
        <v>289254</v>
      </c>
      <c r="Q102" s="55">
        <f>'SZW Gemeinden'!K102-Finanzausgleichsumlage!I101+'§ 15 FAG a. F. § 22 FAG n. F.'!I104+'§ 16 FAG a. F.  § 24 FAG n. F.'!I103+Infrastrukturpauschale!E101</f>
        <v>498393.12</v>
      </c>
      <c r="R102" s="55">
        <f t="shared" si="11"/>
        <v>787647.12</v>
      </c>
      <c r="S102" s="75">
        <f>R102-Kreisumlage!H103</f>
        <v>498273.16902000003</v>
      </c>
      <c r="T102" s="113">
        <f t="shared" si="12"/>
        <v>21344</v>
      </c>
      <c r="U102" s="129">
        <f t="shared" si="13"/>
        <v>-23135.75</v>
      </c>
      <c r="V102" s="128">
        <f t="shared" si="14"/>
        <v>-1791.75</v>
      </c>
      <c r="W102" s="55">
        <f>Kreisumlage!H103-Kreisumlage!G103</f>
        <v>16231.210979999974</v>
      </c>
      <c r="X102" s="232">
        <f t="shared" si="15"/>
        <v>-16499.618860999937</v>
      </c>
    </row>
    <row r="103" spans="1:24">
      <c r="A103" s="112">
        <v>13073028</v>
      </c>
      <c r="B103" s="33">
        <v>5362</v>
      </c>
      <c r="C103" s="36" t="s">
        <v>108</v>
      </c>
      <c r="D103" s="113">
        <f>'IST-Steuer-Einnahmen Vorvorjahr'!D102</f>
        <v>523787</v>
      </c>
      <c r="E103" s="55">
        <f>'SZW Gemeinden'!F103-Finanzausgleichsumlage!F102+'§ 15 FAG a. F. § 22 FAG n. F.'!F105+'§ 16 FAG a. F.  § 24 FAG n. F.'!F104+FLA!G102</f>
        <v>551589.67000000004</v>
      </c>
      <c r="F103" s="55">
        <f t="shared" si="8"/>
        <v>1075376.67</v>
      </c>
      <c r="G103" s="75">
        <f>F103-Kreisumlage!D104</f>
        <v>606206.63107799995</v>
      </c>
      <c r="H103" s="113">
        <f>'IST-Steuer-Einnahmen Vorvorjahr'!E102</f>
        <v>558617</v>
      </c>
      <c r="I103" s="55">
        <f>'SZW Gemeinden'!G103-Finanzausgleichsumlage!G102+'§ 15 FAG a. F. § 22 FAG n. F.'!G105+'§ 16 FAG a. F.  § 24 FAG n. F.'!G104+FLA!H102</f>
        <v>594020.03</v>
      </c>
      <c r="J103" s="55">
        <f t="shared" si="9"/>
        <v>1152637.03</v>
      </c>
      <c r="K103" s="75">
        <f>J103-Kreisumlage!E104</f>
        <v>675240.06571</v>
      </c>
      <c r="L103" s="113">
        <f>'IST-Steuer-Einnahmen Vorvorjahr'!G102</f>
        <v>593064</v>
      </c>
      <c r="M103" s="55">
        <f>'SZW Gemeinden'!I103-Finanzausgleichsumlage!H102+'§ 15 FAG a. F. § 22 FAG n. F.'!H105+'§ 16 FAG a. F.  § 24 FAG n. F.'!H104+Infrastrukturpauschale!D102</f>
        <v>805185.84000000008</v>
      </c>
      <c r="N103" s="55">
        <f t="shared" si="10"/>
        <v>1398249.84</v>
      </c>
      <c r="O103" s="75">
        <f>N103-Kreisumlage!F104</f>
        <v>919393.33229900012</v>
      </c>
      <c r="P103" s="121">
        <f>'IST-Steuer-Einnahmen Vorvorjahr'!I102</f>
        <v>656756</v>
      </c>
      <c r="Q103" s="55">
        <f>'SZW Gemeinden'!K103-Finanzausgleichsumlage!I102+'§ 15 FAG a. F. § 22 FAG n. F.'!I105+'§ 16 FAG a. F.  § 24 FAG n. F.'!I104+Infrastrukturpauschale!E102</f>
        <v>740307.12000000011</v>
      </c>
      <c r="R103" s="55">
        <f t="shared" si="11"/>
        <v>1397063.12</v>
      </c>
      <c r="S103" s="75">
        <f>R103-Kreisumlage!H104</f>
        <v>891925.32533000014</v>
      </c>
      <c r="T103" s="113">
        <f t="shared" si="12"/>
        <v>63692</v>
      </c>
      <c r="U103" s="129">
        <f t="shared" si="13"/>
        <v>-64878.719999999972</v>
      </c>
      <c r="V103" s="128">
        <f t="shared" si="14"/>
        <v>-1186.7199999999721</v>
      </c>
      <c r="W103" s="55">
        <f>Kreisumlage!H104-Kreisumlage!G104</f>
        <v>28937.114670000039</v>
      </c>
      <c r="X103" s="232">
        <f t="shared" si="15"/>
        <v>-27468.00696899998</v>
      </c>
    </row>
    <row r="104" spans="1:24">
      <c r="A104" s="112">
        <v>13073040</v>
      </c>
      <c r="B104" s="33">
        <v>5362</v>
      </c>
      <c r="C104" s="36" t="s">
        <v>109</v>
      </c>
      <c r="D104" s="113">
        <f>'IST-Steuer-Einnahmen Vorvorjahr'!D103</f>
        <v>791872</v>
      </c>
      <c r="E104" s="55">
        <f>'SZW Gemeinden'!F104-Finanzausgleichsumlage!F103+'§ 15 FAG a. F. § 22 FAG n. F.'!F106+'§ 16 FAG a. F.  § 24 FAG n. F.'!F105+FLA!G103</f>
        <v>32497.040000000001</v>
      </c>
      <c r="F104" s="55">
        <f t="shared" si="8"/>
        <v>824369.04</v>
      </c>
      <c r="G104" s="75">
        <f>F104-Kreisumlage!D105</f>
        <v>364719.23211000004</v>
      </c>
      <c r="H104" s="113">
        <f>'IST-Steuer-Einnahmen Vorvorjahr'!E103</f>
        <v>897634</v>
      </c>
      <c r="I104" s="55">
        <f>'SZW Gemeinden'!G104-Finanzausgleichsumlage!G103+'§ 15 FAG a. F. § 22 FAG n. F.'!G106+'§ 16 FAG a. F.  § 24 FAG n. F.'!G105+FLA!H103</f>
        <v>35931.040000000001</v>
      </c>
      <c r="J104" s="55">
        <f t="shared" si="9"/>
        <v>933565.04</v>
      </c>
      <c r="K104" s="75">
        <f>J104-Kreisumlage!E105</f>
        <v>450407.09913500008</v>
      </c>
      <c r="L104" s="113">
        <f>'IST-Steuer-Einnahmen Vorvorjahr'!G103</f>
        <v>1401654</v>
      </c>
      <c r="M104" s="55">
        <f>'SZW Gemeinden'!I104-Finanzausgleichsumlage!H103+'§ 15 FAG a. F. § 22 FAG n. F.'!H106+'§ 16 FAG a. F.  § 24 FAG n. F.'!H105+Infrastrukturpauschale!D103</f>
        <v>-172290.77</v>
      </c>
      <c r="N104" s="55">
        <f t="shared" si="10"/>
        <v>1229363.23</v>
      </c>
      <c r="O104" s="75">
        <f>N104-Kreisumlage!F105</f>
        <v>594418.87166599999</v>
      </c>
      <c r="P104" s="121">
        <f>'IST-Steuer-Einnahmen Vorvorjahr'!I103</f>
        <v>1115848</v>
      </c>
      <c r="Q104" s="55">
        <f>'SZW Gemeinden'!K104-Finanzausgleichsumlage!I103+'§ 15 FAG a. F. § 22 FAG n. F.'!I106+'§ 16 FAG a. F.  § 24 FAG n. F.'!I105+Infrastrukturpauschale!E103</f>
        <v>-35836.550000000003</v>
      </c>
      <c r="R104" s="55">
        <f t="shared" si="11"/>
        <v>1080011.45</v>
      </c>
      <c r="S104" s="75">
        <f>R104-Kreisumlage!H105</f>
        <v>533979.89016499999</v>
      </c>
      <c r="T104" s="233">
        <f t="shared" si="12"/>
        <v>-285806</v>
      </c>
      <c r="U104" s="55">
        <f t="shared" si="13"/>
        <v>136454.21999999997</v>
      </c>
      <c r="V104" s="128">
        <f t="shared" si="14"/>
        <v>-149351.78000000003</v>
      </c>
      <c r="W104" s="249">
        <f>Kreisumlage!H105-Kreisumlage!G105</f>
        <v>-85391.280165000004</v>
      </c>
      <c r="X104" s="232">
        <f t="shared" si="15"/>
        <v>-60438.981501000002</v>
      </c>
    </row>
    <row r="105" spans="1:24">
      <c r="A105" s="112">
        <v>13073045</v>
      </c>
      <c r="B105" s="33">
        <v>5362</v>
      </c>
      <c r="C105" s="36" t="s">
        <v>110</v>
      </c>
      <c r="D105" s="113">
        <f>'IST-Steuer-Einnahmen Vorvorjahr'!D104</f>
        <v>311189</v>
      </c>
      <c r="E105" s="55">
        <f>'SZW Gemeinden'!F105-Finanzausgleichsumlage!F104+'§ 15 FAG a. F. § 22 FAG n. F.'!F107+'§ 16 FAG a. F.  § 24 FAG n. F.'!F106+FLA!G104</f>
        <v>95107.41</v>
      </c>
      <c r="F105" s="55">
        <f t="shared" si="8"/>
        <v>406296.41000000003</v>
      </c>
      <c r="G105" s="75">
        <f>F105-Kreisumlage!D106</f>
        <v>214031.07190400004</v>
      </c>
      <c r="H105" s="113">
        <f>'IST-Steuer-Einnahmen Vorvorjahr'!E104</f>
        <v>285314</v>
      </c>
      <c r="I105" s="55">
        <f>'SZW Gemeinden'!G105-Finanzausgleichsumlage!G104+'§ 15 FAG a. F. § 22 FAG n. F.'!G107+'§ 16 FAG a. F.  § 24 FAG n. F.'!G106+FLA!H104</f>
        <v>107591.72</v>
      </c>
      <c r="J105" s="55">
        <f t="shared" si="9"/>
        <v>392905.72</v>
      </c>
      <c r="K105" s="75">
        <f>J105-Kreisumlage!E106</f>
        <v>220541.78499999997</v>
      </c>
      <c r="L105" s="113">
        <f>'IST-Steuer-Einnahmen Vorvorjahr'!G104</f>
        <v>311306</v>
      </c>
      <c r="M105" s="55">
        <f>'SZW Gemeinden'!I105-Finanzausgleichsumlage!H104+'§ 15 FAG a. F. § 22 FAG n. F.'!H107+'§ 16 FAG a. F.  § 24 FAG n. F.'!H106+Infrastrukturpauschale!D104</f>
        <v>110515.21</v>
      </c>
      <c r="N105" s="55">
        <f t="shared" si="10"/>
        <v>421821.21</v>
      </c>
      <c r="O105" s="75">
        <f>N105-Kreisumlage!F106</f>
        <v>263245.78141699999</v>
      </c>
      <c r="P105" s="121">
        <f>'IST-Steuer-Einnahmen Vorvorjahr'!I104</f>
        <v>281179</v>
      </c>
      <c r="Q105" s="55">
        <f>'SZW Gemeinden'!K105-Finanzausgleichsumlage!I104+'§ 15 FAG a. F. § 22 FAG n. F.'!I107+'§ 16 FAG a. F.  § 24 FAG n. F.'!I106+Infrastrukturpauschale!E104</f>
        <v>157832.24</v>
      </c>
      <c r="R105" s="55">
        <f t="shared" si="11"/>
        <v>439011.24</v>
      </c>
      <c r="S105" s="75">
        <f>R105-Kreisumlage!H106</f>
        <v>270699.06484499999</v>
      </c>
      <c r="T105" s="233">
        <f t="shared" si="12"/>
        <v>-30127</v>
      </c>
      <c r="U105" s="55">
        <f t="shared" si="13"/>
        <v>47317.029999999984</v>
      </c>
      <c r="V105" s="55">
        <f t="shared" si="14"/>
        <v>17190.02999999997</v>
      </c>
      <c r="W105" s="55">
        <f>Kreisumlage!H106-Kreisumlage!G106</f>
        <v>10616.235155000002</v>
      </c>
      <c r="X105" s="75">
        <f t="shared" si="15"/>
        <v>7453.2834279999952</v>
      </c>
    </row>
    <row r="106" spans="1:24">
      <c r="A106" s="112">
        <v>13073059</v>
      </c>
      <c r="B106" s="33">
        <v>5362</v>
      </c>
      <c r="C106" s="36" t="s">
        <v>111</v>
      </c>
      <c r="D106" s="113">
        <f>'IST-Steuer-Einnahmen Vorvorjahr'!D105</f>
        <v>214265</v>
      </c>
      <c r="E106" s="55">
        <f>'SZW Gemeinden'!F106-Finanzausgleichsumlage!F105+'§ 15 FAG a. F. § 22 FAG n. F.'!F108+'§ 16 FAG a. F.  § 24 FAG n. F.'!F107+FLA!G105</f>
        <v>77895.81</v>
      </c>
      <c r="F106" s="55">
        <f t="shared" si="8"/>
        <v>292160.81</v>
      </c>
      <c r="G106" s="75">
        <f>F106-Kreisumlage!D107</f>
        <v>173581.89975799999</v>
      </c>
      <c r="H106" s="113">
        <f>'IST-Steuer-Einnahmen Vorvorjahr'!E105</f>
        <v>232949</v>
      </c>
      <c r="I106" s="55">
        <f>'SZW Gemeinden'!G106-Finanzausgleichsumlage!G105+'§ 15 FAG a. F. § 22 FAG n. F.'!G108+'§ 16 FAG a. F.  § 24 FAG n. F.'!G107+FLA!H105</f>
        <v>87912.819999999992</v>
      </c>
      <c r="J106" s="55">
        <f t="shared" si="9"/>
        <v>320861.82</v>
      </c>
      <c r="K106" s="75">
        <f>J106-Kreisumlage!E107</f>
        <v>199742.81301000001</v>
      </c>
      <c r="L106" s="113">
        <f>'IST-Steuer-Einnahmen Vorvorjahr'!G105</f>
        <v>226290</v>
      </c>
      <c r="M106" s="55">
        <f>'SZW Gemeinden'!I106-Finanzausgleichsumlage!H105+'§ 15 FAG a. F. § 22 FAG n. F.'!H108+'§ 16 FAG a. F.  § 24 FAG n. F.'!H107+Infrastrukturpauschale!D105</f>
        <v>113618.95999999999</v>
      </c>
      <c r="N106" s="55">
        <f t="shared" si="10"/>
        <v>339908.95999999996</v>
      </c>
      <c r="O106" s="75">
        <f>N106-Kreisumlage!F107</f>
        <v>232374.06925099995</v>
      </c>
      <c r="P106" s="121">
        <f>'IST-Steuer-Einnahmen Vorvorjahr'!I105</f>
        <v>239118</v>
      </c>
      <c r="Q106" s="55">
        <f>'SZW Gemeinden'!K106-Finanzausgleichsumlage!I105+'§ 15 FAG a. F. § 22 FAG n. F.'!I108+'§ 16 FAG a. F.  § 24 FAG n. F.'!I107+Infrastrukturpauschale!E105</f>
        <v>103742.05</v>
      </c>
      <c r="R106" s="55">
        <f t="shared" si="11"/>
        <v>342860.05</v>
      </c>
      <c r="S106" s="75">
        <f>R106-Kreisumlage!H107</f>
        <v>230578.55483499999</v>
      </c>
      <c r="T106" s="113">
        <f t="shared" si="12"/>
        <v>12828</v>
      </c>
      <c r="U106" s="129">
        <f t="shared" si="13"/>
        <v>-9876.9099999999889</v>
      </c>
      <c r="V106" s="55">
        <f t="shared" si="14"/>
        <v>2951.0900000000256</v>
      </c>
      <c r="W106" s="55">
        <f>Kreisumlage!H107-Kreisumlage!G107</f>
        <v>5343.0151650000043</v>
      </c>
      <c r="X106" s="232">
        <f t="shared" si="15"/>
        <v>-1795.5144159999618</v>
      </c>
    </row>
    <row r="107" spans="1:24">
      <c r="A107" s="112">
        <v>13073073</v>
      </c>
      <c r="B107" s="33">
        <v>5362</v>
      </c>
      <c r="C107" s="36" t="s">
        <v>112</v>
      </c>
      <c r="D107" s="113">
        <f>'IST-Steuer-Einnahmen Vorvorjahr'!D106</f>
        <v>775029</v>
      </c>
      <c r="E107" s="55">
        <f>'SZW Gemeinden'!F107-Finanzausgleichsumlage!F106+'§ 15 FAG a. F. § 22 FAG n. F.'!F109+'§ 16 FAG a. F.  § 24 FAG n. F.'!F108+FLA!G106</f>
        <v>144971.07</v>
      </c>
      <c r="F107" s="55">
        <f t="shared" si="8"/>
        <v>920000.07000000007</v>
      </c>
      <c r="G107" s="75">
        <f>F107-Kreisumlage!D108</f>
        <v>498784.79931600002</v>
      </c>
      <c r="H107" s="113">
        <f>'IST-Steuer-Einnahmen Vorvorjahr'!E106</f>
        <v>887871</v>
      </c>
      <c r="I107" s="55">
        <f>'SZW Gemeinden'!G107-Finanzausgleichsumlage!G106+'§ 15 FAG a. F. § 22 FAG n. F.'!G109+'§ 16 FAG a. F.  § 24 FAG n. F.'!G108+FLA!H106</f>
        <v>60809.31</v>
      </c>
      <c r="J107" s="55">
        <f t="shared" si="9"/>
        <v>948680.31</v>
      </c>
      <c r="K107" s="75">
        <f>J107-Kreisumlage!E108</f>
        <v>538536.80448000005</v>
      </c>
      <c r="L107" s="113">
        <f>'IST-Steuer-Einnahmen Vorvorjahr'!G106</f>
        <v>973952</v>
      </c>
      <c r="M107" s="55">
        <f>'SZW Gemeinden'!I107-Finanzausgleichsumlage!H106+'§ 15 FAG a. F. § 22 FAG n. F.'!H109+'§ 16 FAG a. F.  § 24 FAG n. F.'!H108+Infrastrukturpauschale!D106</f>
        <v>58011.59</v>
      </c>
      <c r="N107" s="55">
        <f t="shared" si="10"/>
        <v>1031963.59</v>
      </c>
      <c r="O107" s="75">
        <f>N107-Kreisumlage!F108</f>
        <v>649104.11085499998</v>
      </c>
      <c r="P107" s="121">
        <f>'IST-Steuer-Einnahmen Vorvorjahr'!I106</f>
        <v>919131</v>
      </c>
      <c r="Q107" s="55">
        <f>'SZW Gemeinden'!K107-Finanzausgleichsumlage!I106+'§ 15 FAG a. F. § 22 FAG n. F.'!I109+'§ 16 FAG a. F.  § 24 FAG n. F.'!I108+Infrastrukturpauschale!E106</f>
        <v>132904.45000000001</v>
      </c>
      <c r="R107" s="55">
        <f t="shared" si="11"/>
        <v>1052035.45</v>
      </c>
      <c r="S107" s="75">
        <f>R107-Kreisumlage!H108</f>
        <v>651108.58724500006</v>
      </c>
      <c r="T107" s="233">
        <f t="shared" si="12"/>
        <v>-54821</v>
      </c>
      <c r="U107" s="55">
        <f t="shared" si="13"/>
        <v>74892.860000000015</v>
      </c>
      <c r="V107" s="55">
        <f t="shared" si="14"/>
        <v>20071.859999999986</v>
      </c>
      <c r="W107" s="55">
        <f>Kreisumlage!H108-Kreisumlage!G108</f>
        <v>20190.792754999944</v>
      </c>
      <c r="X107" s="75">
        <f t="shared" si="15"/>
        <v>2004.4763900000835</v>
      </c>
    </row>
    <row r="108" spans="1:24">
      <c r="A108" s="112">
        <v>13073079</v>
      </c>
      <c r="B108" s="33">
        <v>5362</v>
      </c>
      <c r="C108" s="36" t="s">
        <v>113</v>
      </c>
      <c r="D108" s="113">
        <f>'IST-Steuer-Einnahmen Vorvorjahr'!D107</f>
        <v>953934</v>
      </c>
      <c r="E108" s="55">
        <f>'SZW Gemeinden'!F108-Finanzausgleichsumlage!F107+'§ 15 FAG a. F. § 22 FAG n. F.'!F110+'§ 16 FAG a. F.  § 24 FAG n. F.'!F109+FLA!G107</f>
        <v>1069045.45</v>
      </c>
      <c r="F108" s="55">
        <f t="shared" si="8"/>
        <v>2022979.45</v>
      </c>
      <c r="G108" s="75">
        <f>F108-Kreisumlage!D109</f>
        <v>1279799.4326800001</v>
      </c>
      <c r="H108" s="113">
        <f>'IST-Steuer-Einnahmen Vorvorjahr'!E107</f>
        <v>1054985</v>
      </c>
      <c r="I108" s="55">
        <f>'SZW Gemeinden'!G108-Finanzausgleichsumlage!G107+'§ 15 FAG a. F. § 22 FAG n. F.'!G110+'§ 16 FAG a. F.  § 24 FAG n. F.'!G109+FLA!H107</f>
        <v>1067007.4100000001</v>
      </c>
      <c r="J108" s="55">
        <f t="shared" si="9"/>
        <v>2121992.41</v>
      </c>
      <c r="K108" s="75">
        <f>J108-Kreisumlage!E109</f>
        <v>1380557.111215</v>
      </c>
      <c r="L108" s="113">
        <f>'IST-Steuer-Einnahmen Vorvorjahr'!G107</f>
        <v>1021111</v>
      </c>
      <c r="M108" s="55">
        <f>'SZW Gemeinden'!I108-Finanzausgleichsumlage!H107+'§ 15 FAG a. F. § 22 FAG n. F.'!H110+'§ 16 FAG a. F.  § 24 FAG n. F.'!H109+Infrastrukturpauschale!D107</f>
        <v>1235456.81</v>
      </c>
      <c r="N108" s="55">
        <f t="shared" si="10"/>
        <v>2256567.81</v>
      </c>
      <c r="O108" s="75">
        <f>N108-Kreisumlage!F109</f>
        <v>1526172.8069480001</v>
      </c>
      <c r="P108" s="121">
        <f>'IST-Steuer-Einnahmen Vorvorjahr'!I107</f>
        <v>1068260</v>
      </c>
      <c r="Q108" s="55">
        <f>'SZW Gemeinden'!K108-Finanzausgleichsumlage!I107+'§ 15 FAG a. F. § 22 FAG n. F.'!I110+'§ 16 FAG a. F.  § 24 FAG n. F.'!I109+Infrastrukturpauschale!E107</f>
        <v>1180129.42</v>
      </c>
      <c r="R108" s="55">
        <f t="shared" si="11"/>
        <v>2248389.42</v>
      </c>
      <c r="S108" s="75">
        <f>R108-Kreisumlage!H109</f>
        <v>1461730.0986600001</v>
      </c>
      <c r="T108" s="113">
        <f t="shared" si="12"/>
        <v>47149</v>
      </c>
      <c r="U108" s="129">
        <f t="shared" si="13"/>
        <v>-55327.39000000013</v>
      </c>
      <c r="V108" s="128">
        <f t="shared" si="14"/>
        <v>-8178.3900000001304</v>
      </c>
      <c r="W108" s="55">
        <f>Kreisumlage!H109-Kreisumlage!G109</f>
        <v>60315.221339999931</v>
      </c>
      <c r="X108" s="232">
        <f t="shared" si="15"/>
        <v>-64442.708287999965</v>
      </c>
    </row>
    <row r="109" spans="1:24">
      <c r="A109" s="112">
        <v>13073081</v>
      </c>
      <c r="B109" s="33">
        <v>5362</v>
      </c>
      <c r="C109" s="36" t="s">
        <v>114</v>
      </c>
      <c r="D109" s="113">
        <f>'IST-Steuer-Einnahmen Vorvorjahr'!D108</f>
        <v>412508</v>
      </c>
      <c r="E109" s="55">
        <f>'SZW Gemeinden'!F109-Finanzausgleichsumlage!F108+'§ 15 FAG a. F. § 22 FAG n. F.'!F111+'§ 16 FAG a. F.  § 24 FAG n. F.'!F110+FLA!G108</f>
        <v>-3048.2900000000009</v>
      </c>
      <c r="F109" s="55">
        <f t="shared" si="8"/>
        <v>409459.71</v>
      </c>
      <c r="G109" s="75">
        <f>F109-Kreisumlage!D110</f>
        <v>159683.37118799999</v>
      </c>
      <c r="H109" s="113">
        <f>'IST-Steuer-Einnahmen Vorvorjahr'!E108</f>
        <v>382519</v>
      </c>
      <c r="I109" s="55">
        <f>'SZW Gemeinden'!G109-Finanzausgleichsumlage!G108+'§ 15 FAG a. F. § 22 FAG n. F.'!G111+'§ 16 FAG a. F.  § 24 FAG n. F.'!G110+FLA!H108</f>
        <v>16908.13</v>
      </c>
      <c r="J109" s="55">
        <f t="shared" si="9"/>
        <v>399427.13</v>
      </c>
      <c r="K109" s="75">
        <f>J109-Kreisumlage!E110</f>
        <v>176000.70980000001</v>
      </c>
      <c r="L109" s="113">
        <f>'IST-Steuer-Einnahmen Vorvorjahr'!G108</f>
        <v>304254</v>
      </c>
      <c r="M109" s="55">
        <f>'SZW Gemeinden'!I109-Finanzausgleichsumlage!H108+'§ 15 FAG a. F. § 22 FAG n. F.'!H111+'§ 16 FAG a. F.  § 24 FAG n. F.'!H110+Infrastrukturpauschale!D108</f>
        <v>78098.27</v>
      </c>
      <c r="N109" s="55">
        <f t="shared" si="10"/>
        <v>382352.27</v>
      </c>
      <c r="O109" s="75">
        <f>N109-Kreisumlage!F110</f>
        <v>214081.29641500002</v>
      </c>
      <c r="P109" s="121">
        <f>'IST-Steuer-Einnahmen Vorvorjahr'!I108</f>
        <v>355776</v>
      </c>
      <c r="Q109" s="55">
        <f>'SZW Gemeinden'!K109-Finanzausgleichsumlage!I108+'§ 15 FAG a. F. § 22 FAG n. F.'!I111+'§ 16 FAG a. F.  § 24 FAG n. F.'!I110+Infrastrukturpauschale!E108</f>
        <v>34189.370000000003</v>
      </c>
      <c r="R109" s="55">
        <f t="shared" si="11"/>
        <v>389965.37</v>
      </c>
      <c r="S109" s="75">
        <f>R109-Kreisumlage!H110</f>
        <v>200928.66890000002</v>
      </c>
      <c r="T109" s="113">
        <f t="shared" si="12"/>
        <v>51522</v>
      </c>
      <c r="U109" s="129">
        <f t="shared" si="13"/>
        <v>-43908.9</v>
      </c>
      <c r="V109" s="55">
        <f t="shared" si="14"/>
        <v>7613.0999999999767</v>
      </c>
      <c r="W109" s="55">
        <f>Kreisumlage!H110-Kreisumlage!G110</f>
        <v>21698.991099999985</v>
      </c>
      <c r="X109" s="232">
        <f t="shared" si="15"/>
        <v>-13152.627515</v>
      </c>
    </row>
    <row r="110" spans="1:24">
      <c r="A110" s="112">
        <v>13073092</v>
      </c>
      <c r="B110" s="33">
        <v>5362</v>
      </c>
      <c r="C110" s="36" t="s">
        <v>115</v>
      </c>
      <c r="D110" s="113">
        <f>'IST-Steuer-Einnahmen Vorvorjahr'!D109</f>
        <v>449590</v>
      </c>
      <c r="E110" s="55">
        <f>'SZW Gemeinden'!F110-Finanzausgleichsumlage!F109+'§ 15 FAG a. F. § 22 FAG n. F.'!F112+'§ 16 FAG a. F.  § 24 FAG n. F.'!F111+FLA!G109</f>
        <v>166888.04999999999</v>
      </c>
      <c r="F110" s="55">
        <f t="shared" si="8"/>
        <v>616478.05000000005</v>
      </c>
      <c r="G110" s="75">
        <f>F110-Kreisumlage!D111</f>
        <v>324738.66871600004</v>
      </c>
      <c r="H110" s="113">
        <f>'IST-Steuer-Einnahmen Vorvorjahr'!E109</f>
        <v>410016</v>
      </c>
      <c r="I110" s="55">
        <f>'SZW Gemeinden'!G110-Finanzausgleichsumlage!G109+'§ 15 FAG a. F. § 22 FAG n. F.'!G112+'§ 16 FAG a. F.  § 24 FAG n. F.'!G111+FLA!H109</f>
        <v>201761.34</v>
      </c>
      <c r="J110" s="55">
        <f t="shared" si="9"/>
        <v>611777.34</v>
      </c>
      <c r="K110" s="75">
        <f>J110-Kreisumlage!E111</f>
        <v>344522.89501499996</v>
      </c>
      <c r="L110" s="113">
        <f>'IST-Steuer-Einnahmen Vorvorjahr'!G109</f>
        <v>499868</v>
      </c>
      <c r="M110" s="55">
        <f>'SZW Gemeinden'!I110-Finanzausgleichsumlage!H109+'§ 15 FAG a. F. § 22 FAG n. F.'!H112+'§ 16 FAG a. F.  § 24 FAG n. F.'!H111+Infrastrukturpauschale!D109</f>
        <v>158125.79999999999</v>
      </c>
      <c r="N110" s="55">
        <f t="shared" si="10"/>
        <v>657993.80000000005</v>
      </c>
      <c r="O110" s="75">
        <f>N110-Kreisumlage!F111</f>
        <v>409372.88088200008</v>
      </c>
      <c r="P110" s="121">
        <f>'IST-Steuer-Einnahmen Vorvorjahr'!I109</f>
        <v>403655</v>
      </c>
      <c r="Q110" s="55">
        <f>'SZW Gemeinden'!K110-Finanzausgleichsumlage!I109+'§ 15 FAG a. F. § 22 FAG n. F.'!I112+'§ 16 FAG a. F.  § 24 FAG n. F.'!I111+Infrastrukturpauschale!E109</f>
        <v>300759.74</v>
      </c>
      <c r="R110" s="55">
        <f t="shared" si="11"/>
        <v>704414.74</v>
      </c>
      <c r="S110" s="75">
        <f>R110-Kreisumlage!H111</f>
        <v>437780.80677999998</v>
      </c>
      <c r="T110" s="233">
        <f t="shared" si="12"/>
        <v>-96213</v>
      </c>
      <c r="U110" s="55">
        <f t="shared" si="13"/>
        <v>142633.94</v>
      </c>
      <c r="V110" s="55">
        <f t="shared" si="14"/>
        <v>46420.939999999944</v>
      </c>
      <c r="W110" s="55">
        <f>Kreisumlage!H111-Kreisumlage!G111</f>
        <v>19391.913220000017</v>
      </c>
      <c r="X110" s="75">
        <f t="shared" si="15"/>
        <v>28407.925897999899</v>
      </c>
    </row>
    <row r="111" spans="1:24" ht="17.25" thickBot="1">
      <c r="A111" s="112">
        <v>13073095</v>
      </c>
      <c r="B111" s="38">
        <v>5362</v>
      </c>
      <c r="C111" s="39" t="s">
        <v>116</v>
      </c>
      <c r="D111" s="113">
        <f>'IST-Steuer-Einnahmen Vorvorjahr'!D110</f>
        <v>269577</v>
      </c>
      <c r="E111" s="55">
        <f>'SZW Gemeinden'!F111-Finanzausgleichsumlage!F110+'§ 15 FAG a. F. § 22 FAG n. F.'!F113+'§ 16 FAG a. F.  § 24 FAG n. F.'!F112+FLA!G110</f>
        <v>191369.78</v>
      </c>
      <c r="F111" s="55">
        <f t="shared" si="8"/>
        <v>460946.78</v>
      </c>
      <c r="G111" s="75">
        <f>F111-Kreisumlage!D112</f>
        <v>252756.23010800002</v>
      </c>
      <c r="H111" s="113">
        <f>'IST-Steuer-Einnahmen Vorvorjahr'!E110</f>
        <v>302839</v>
      </c>
      <c r="I111" s="55">
        <f>'SZW Gemeinden'!G111-Finanzausgleichsumlage!G110+'§ 15 FAG a. F. § 22 FAG n. F.'!G113+'§ 16 FAG a. F.  § 24 FAG n. F.'!G112+FLA!H110</f>
        <v>180005.59</v>
      </c>
      <c r="J111" s="55">
        <f t="shared" si="9"/>
        <v>482844.58999999997</v>
      </c>
      <c r="K111" s="75">
        <f>J111-Kreisumlage!E112</f>
        <v>274374.340295</v>
      </c>
      <c r="L111" s="113">
        <f>'IST-Steuer-Einnahmen Vorvorjahr'!G110</f>
        <v>362249</v>
      </c>
      <c r="M111" s="55">
        <f>'SZW Gemeinden'!I111-Finanzausgleichsumlage!H110+'§ 15 FAG a. F. § 22 FAG n. F.'!H113+'§ 16 FAG a. F.  § 24 FAG n. F.'!H112+Infrastrukturpauschale!D110</f>
        <v>191038.58</v>
      </c>
      <c r="N111" s="55">
        <f t="shared" si="10"/>
        <v>553287.57999999996</v>
      </c>
      <c r="O111" s="75">
        <f>N111-Kreisumlage!F112</f>
        <v>354529.25995399995</v>
      </c>
      <c r="P111" s="121">
        <f>'IST-Steuer-Einnahmen Vorvorjahr'!I110</f>
        <v>329912</v>
      </c>
      <c r="Q111" s="55">
        <f>'SZW Gemeinden'!K111-Finanzausgleichsumlage!I110+'§ 15 FAG a. F. § 22 FAG n. F.'!I113+'§ 16 FAG a. F.  § 24 FAG n. F.'!I112+Infrastrukturpauschale!E110</f>
        <v>246049.05</v>
      </c>
      <c r="R111" s="55">
        <f t="shared" si="11"/>
        <v>575961.05000000005</v>
      </c>
      <c r="S111" s="75">
        <f>R111-Kreisumlage!H112</f>
        <v>364348.06089500006</v>
      </c>
      <c r="T111" s="233">
        <f t="shared" si="12"/>
        <v>-32337</v>
      </c>
      <c r="U111" s="55">
        <f t="shared" si="13"/>
        <v>55010.47</v>
      </c>
      <c r="V111" s="55">
        <f t="shared" si="14"/>
        <v>22673.470000000088</v>
      </c>
      <c r="W111" s="55">
        <f>Kreisumlage!H112-Kreisumlage!G112</f>
        <v>13957.019104999985</v>
      </c>
      <c r="X111" s="75">
        <f t="shared" si="15"/>
        <v>9818.8009410001105</v>
      </c>
    </row>
    <row r="112" spans="1:24" ht="17.25" thickBot="1">
      <c r="A112" s="139"/>
      <c r="B112" s="93"/>
      <c r="C112" s="80" t="s">
        <v>117</v>
      </c>
      <c r="D112" s="118">
        <f>SUM(D6:D111)</f>
        <v>143519782</v>
      </c>
      <c r="E112" s="90">
        <f t="shared" ref="E112:X112" si="16">SUM(E6:E111)</f>
        <v>90024896.729999974</v>
      </c>
      <c r="F112" s="90">
        <f t="shared" si="16"/>
        <v>233544678.73000002</v>
      </c>
      <c r="G112" s="91">
        <f t="shared" si="16"/>
        <v>139820409.46192604</v>
      </c>
      <c r="H112" s="118">
        <f t="shared" si="16"/>
        <v>155597500</v>
      </c>
      <c r="I112" s="90">
        <f t="shared" si="16"/>
        <v>91795163.329999983</v>
      </c>
      <c r="J112" s="90">
        <f t="shared" si="16"/>
        <v>247392663.33000001</v>
      </c>
      <c r="K112" s="91">
        <f t="shared" si="16"/>
        <v>153666867.85195497</v>
      </c>
      <c r="L112" s="118">
        <f t="shared" si="16"/>
        <v>166119579</v>
      </c>
      <c r="M112" s="90">
        <f t="shared" si="16"/>
        <v>112621829.90999992</v>
      </c>
      <c r="N112" s="90">
        <f t="shared" si="16"/>
        <v>278741408.90999985</v>
      </c>
      <c r="O112" s="91">
        <f t="shared" si="16"/>
        <v>184497593.50640506</v>
      </c>
      <c r="P112" s="119">
        <f>SUM(P5:P111)</f>
        <v>172104681</v>
      </c>
      <c r="Q112" s="90">
        <f>SUM(Q5:Q111)</f>
        <v>110506926.08999997</v>
      </c>
      <c r="R112" s="90">
        <f>SUM(R5:R111)</f>
        <v>282611592.08999997</v>
      </c>
      <c r="S112" s="120">
        <f>SUM(S5:S111)</f>
        <v>181051650.22433493</v>
      </c>
      <c r="T112" s="118">
        <f t="shared" si="16"/>
        <v>5985086</v>
      </c>
      <c r="U112" s="90">
        <f t="shared" si="16"/>
        <v>-2114920.820000004</v>
      </c>
      <c r="V112" s="90">
        <f t="shared" si="16"/>
        <v>3870165.1799999988</v>
      </c>
      <c r="W112" s="90">
        <f t="shared" si="16"/>
        <v>7838820.4056649981</v>
      </c>
      <c r="X112" s="91">
        <f t="shared" si="16"/>
        <v>-3445962.2820699918</v>
      </c>
    </row>
    <row r="113" spans="1:24">
      <c r="S113" s="231"/>
    </row>
    <row r="114" spans="1:24">
      <c r="A114" s="144" t="s">
        <v>141</v>
      </c>
      <c r="T114" s="144" t="s">
        <v>141</v>
      </c>
    </row>
    <row r="115" spans="1:24" ht="31.5" customHeight="1">
      <c r="B115" s="311">
        <v>1</v>
      </c>
      <c r="C115" s="310" t="s">
        <v>144</v>
      </c>
      <c r="T115" s="149"/>
      <c r="U115" s="308" t="s">
        <v>163</v>
      </c>
      <c r="V115" s="309"/>
      <c r="W115" s="309"/>
      <c r="X115" s="309"/>
    </row>
    <row r="116" spans="1:24" ht="47.25" customHeight="1">
      <c r="B116" s="312">
        <v>2</v>
      </c>
      <c r="C116" s="310" t="s">
        <v>145</v>
      </c>
      <c r="T116" s="150"/>
      <c r="U116" s="308" t="s">
        <v>164</v>
      </c>
      <c r="V116" s="309"/>
      <c r="W116" s="309"/>
      <c r="X116" s="309"/>
    </row>
    <row r="117" spans="1:24" ht="29.25" customHeight="1">
      <c r="B117" s="313">
        <v>3</v>
      </c>
      <c r="C117" s="310" t="s">
        <v>146</v>
      </c>
      <c r="T117" s="250"/>
      <c r="U117" s="308" t="s">
        <v>172</v>
      </c>
      <c r="V117" s="309"/>
      <c r="W117" s="309"/>
      <c r="X117" s="309"/>
    </row>
    <row r="118" spans="1:24" ht="45.75" customHeight="1">
      <c r="H118" s="145"/>
      <c r="T118" s="151"/>
      <c r="U118" s="308" t="s">
        <v>165</v>
      </c>
      <c r="V118" s="309"/>
      <c r="W118" s="309"/>
      <c r="X118" s="309"/>
    </row>
  </sheetData>
  <autoFilter ref="A5:X112" xr:uid="{00000000-0009-0000-0000-000000000000}"/>
  <mergeCells count="10">
    <mergeCell ref="U115:X115"/>
    <mergeCell ref="U116:X116"/>
    <mergeCell ref="U117:X117"/>
    <mergeCell ref="U118:X118"/>
    <mergeCell ref="B3:C3"/>
    <mergeCell ref="D3:G3"/>
    <mergeCell ref="H3:K3"/>
    <mergeCell ref="L3:O3"/>
    <mergeCell ref="T3:X3"/>
    <mergeCell ref="P3:S3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43E2-B2A0-485A-9D2D-123108BF93F2}">
  <dimension ref="A1:D112"/>
  <sheetViews>
    <sheetView topLeftCell="A88" workbookViewId="0">
      <selection activeCell="F18" sqref="F18"/>
    </sheetView>
  </sheetViews>
  <sheetFormatPr baseColWidth="10" defaultRowHeight="15"/>
  <cols>
    <col min="3" max="3" width="22.7109375" bestFit="1" customWidth="1"/>
    <col min="4" max="4" width="14.140625" bestFit="1" customWidth="1"/>
  </cols>
  <sheetData>
    <row r="1" spans="1:4" ht="16.5">
      <c r="A1" s="92" t="s">
        <v>159</v>
      </c>
    </row>
    <row r="2" spans="1:4" ht="15.75" thickBot="1"/>
    <row r="3" spans="1:4" ht="16.5" thickBot="1">
      <c r="A3" s="122"/>
      <c r="B3" s="275"/>
      <c r="C3" s="276"/>
      <c r="D3" s="306">
        <v>2021</v>
      </c>
    </row>
    <row r="4" spans="1:4" ht="30.75" thickBot="1">
      <c r="A4" s="174" t="s">
        <v>0</v>
      </c>
      <c r="B4" s="203" t="s">
        <v>1</v>
      </c>
      <c r="C4" s="228" t="s">
        <v>8</v>
      </c>
      <c r="D4" s="307"/>
    </row>
    <row r="5" spans="1:4" ht="16.5" thickBot="1">
      <c r="A5" s="111">
        <v>1</v>
      </c>
      <c r="B5" s="100">
        <v>2</v>
      </c>
      <c r="C5" s="73">
        <v>3</v>
      </c>
      <c r="D5" s="127">
        <v>4</v>
      </c>
    </row>
    <row r="6" spans="1:4" ht="17.25">
      <c r="A6" s="112">
        <v>13073088</v>
      </c>
      <c r="B6" s="30">
        <v>301</v>
      </c>
      <c r="C6" s="32" t="s">
        <v>11</v>
      </c>
      <c r="D6" s="124">
        <v>68550295.239999995</v>
      </c>
    </row>
    <row r="7" spans="1:4" ht="15.75">
      <c r="A7" s="112">
        <v>13073011</v>
      </c>
      <c r="B7" s="33">
        <v>311</v>
      </c>
      <c r="C7" s="36" t="s">
        <v>12</v>
      </c>
      <c r="D7" s="124">
        <v>7354876.79</v>
      </c>
    </row>
    <row r="8" spans="1:4" ht="15.75">
      <c r="A8" s="112">
        <v>13073035</v>
      </c>
      <c r="B8" s="33">
        <v>312</v>
      </c>
      <c r="C8" s="36" t="s">
        <v>13</v>
      </c>
      <c r="D8" s="124">
        <v>10154096.310000001</v>
      </c>
    </row>
    <row r="9" spans="1:4" ht="15.75">
      <c r="A9" s="112">
        <v>13073055</v>
      </c>
      <c r="B9" s="33">
        <v>313</v>
      </c>
      <c r="C9" s="36" t="s">
        <v>14</v>
      </c>
      <c r="D9" s="124">
        <v>5181572.58</v>
      </c>
    </row>
    <row r="10" spans="1:4" ht="15.75">
      <c r="A10" s="112">
        <v>13073070</v>
      </c>
      <c r="B10" s="33">
        <v>314</v>
      </c>
      <c r="C10" s="36" t="s">
        <v>15</v>
      </c>
      <c r="D10" s="124">
        <v>4273655.04</v>
      </c>
    </row>
    <row r="11" spans="1:4" ht="15.75">
      <c r="A11" s="112">
        <v>13073080</v>
      </c>
      <c r="B11" s="33">
        <v>315</v>
      </c>
      <c r="C11" s="36" t="s">
        <v>16</v>
      </c>
      <c r="D11" s="124">
        <v>10291396.689999999</v>
      </c>
    </row>
    <row r="12" spans="1:4" ht="15.75">
      <c r="A12" s="112">
        <v>13073089</v>
      </c>
      <c r="B12" s="33">
        <v>316</v>
      </c>
      <c r="C12" s="36" t="s">
        <v>17</v>
      </c>
      <c r="D12" s="124">
        <v>3906273.55</v>
      </c>
    </row>
    <row r="13" spans="1:4" ht="15.75">
      <c r="A13" s="112">
        <v>13073105</v>
      </c>
      <c r="B13" s="33">
        <v>317</v>
      </c>
      <c r="C13" s="36" t="s">
        <v>18</v>
      </c>
      <c r="D13" s="124">
        <v>3554562.56</v>
      </c>
    </row>
    <row r="14" spans="1:4" ht="15.75">
      <c r="A14" s="112">
        <v>13073005</v>
      </c>
      <c r="B14" s="33">
        <v>5351</v>
      </c>
      <c r="C14" s="36" t="s">
        <v>19</v>
      </c>
      <c r="D14" s="124">
        <v>949551.64</v>
      </c>
    </row>
    <row r="15" spans="1:4" ht="15.75">
      <c r="A15" s="112">
        <v>13073037</v>
      </c>
      <c r="B15" s="33">
        <v>5351</v>
      </c>
      <c r="C15" s="36" t="s">
        <v>20</v>
      </c>
      <c r="D15" s="124">
        <v>718775.68</v>
      </c>
    </row>
    <row r="16" spans="1:4" ht="15.75">
      <c r="A16" s="112">
        <v>13073044</v>
      </c>
      <c r="B16" s="33">
        <v>5351</v>
      </c>
      <c r="C16" s="36" t="s">
        <v>21</v>
      </c>
      <c r="D16" s="124">
        <v>684393.1</v>
      </c>
    </row>
    <row r="17" spans="1:4" ht="15.75">
      <c r="A17" s="112">
        <v>13073046</v>
      </c>
      <c r="B17" s="33">
        <v>5351</v>
      </c>
      <c r="C17" s="36" t="s">
        <v>22</v>
      </c>
      <c r="D17" s="124">
        <v>1935444.3</v>
      </c>
    </row>
    <row r="18" spans="1:4" ht="15.75">
      <c r="A18" s="112">
        <v>13073066</v>
      </c>
      <c r="B18" s="33">
        <v>5351</v>
      </c>
      <c r="C18" s="36" t="s">
        <v>23</v>
      </c>
      <c r="D18" s="124">
        <v>1060064.1399999999</v>
      </c>
    </row>
    <row r="19" spans="1:4" ht="15.75">
      <c r="A19" s="112">
        <v>13073068</v>
      </c>
      <c r="B19" s="33">
        <v>5351</v>
      </c>
      <c r="C19" s="36" t="s">
        <v>24</v>
      </c>
      <c r="D19" s="124">
        <v>2060624.99</v>
      </c>
    </row>
    <row r="20" spans="1:4" ht="15.75">
      <c r="A20" s="112">
        <v>13073009</v>
      </c>
      <c r="B20" s="33">
        <v>5352</v>
      </c>
      <c r="C20" s="36" t="s">
        <v>25</v>
      </c>
      <c r="D20" s="124">
        <v>8267604.4400000004</v>
      </c>
    </row>
    <row r="21" spans="1:4" ht="15.75">
      <c r="A21" s="112">
        <v>13073018</v>
      </c>
      <c r="B21" s="33">
        <v>5352</v>
      </c>
      <c r="C21" s="36" t="s">
        <v>26</v>
      </c>
      <c r="D21" s="124">
        <v>441166.17</v>
      </c>
    </row>
    <row r="22" spans="1:4" ht="15.75">
      <c r="A22" s="112">
        <v>13073025</v>
      </c>
      <c r="B22" s="33">
        <v>5352</v>
      </c>
      <c r="C22" s="36" t="s">
        <v>27</v>
      </c>
      <c r="D22" s="124">
        <v>773999.22</v>
      </c>
    </row>
    <row r="23" spans="1:4" ht="15.75">
      <c r="A23" s="112">
        <v>13073042</v>
      </c>
      <c r="B23" s="33">
        <v>5352</v>
      </c>
      <c r="C23" s="36" t="s">
        <v>28</v>
      </c>
      <c r="D23" s="124">
        <v>208536.71</v>
      </c>
    </row>
    <row r="24" spans="1:4" ht="15.75">
      <c r="A24" s="112">
        <v>13073043</v>
      </c>
      <c r="B24" s="33">
        <v>5352</v>
      </c>
      <c r="C24" s="36" t="s">
        <v>29</v>
      </c>
      <c r="D24" s="124">
        <v>511179.58</v>
      </c>
    </row>
    <row r="25" spans="1:4" ht="15.75">
      <c r="A25" s="112">
        <v>13073051</v>
      </c>
      <c r="B25" s="33">
        <v>5352</v>
      </c>
      <c r="C25" s="36" t="s">
        <v>30</v>
      </c>
      <c r="D25" s="124">
        <v>558621.05000000005</v>
      </c>
    </row>
    <row r="26" spans="1:4" ht="15.75">
      <c r="A26" s="112">
        <v>13073053</v>
      </c>
      <c r="B26" s="33">
        <v>5352</v>
      </c>
      <c r="C26" s="36" t="s">
        <v>31</v>
      </c>
      <c r="D26" s="124">
        <v>523131.17</v>
      </c>
    </row>
    <row r="27" spans="1:4" ht="15.75">
      <c r="A27" s="112">
        <v>13073069</v>
      </c>
      <c r="B27" s="33">
        <v>5352</v>
      </c>
      <c r="C27" s="36" t="s">
        <v>32</v>
      </c>
      <c r="D27" s="124">
        <v>681558.28</v>
      </c>
    </row>
    <row r="28" spans="1:4" ht="15.75">
      <c r="A28" s="112">
        <v>13073077</v>
      </c>
      <c r="B28" s="33">
        <v>5352</v>
      </c>
      <c r="C28" s="36" t="s">
        <v>33</v>
      </c>
      <c r="D28" s="124">
        <v>1367127.63</v>
      </c>
    </row>
    <row r="29" spans="1:4" ht="15.75">
      <c r="A29" s="112">
        <v>13073094</v>
      </c>
      <c r="B29" s="33">
        <v>5352</v>
      </c>
      <c r="C29" s="36" t="s">
        <v>34</v>
      </c>
      <c r="D29" s="124">
        <v>1101976.33</v>
      </c>
    </row>
    <row r="30" spans="1:4" ht="15.75">
      <c r="A30" s="112">
        <v>13073010</v>
      </c>
      <c r="B30" s="33">
        <v>5353</v>
      </c>
      <c r="C30" s="36" t="s">
        <v>35</v>
      </c>
      <c r="D30" s="124">
        <v>16876171.870000001</v>
      </c>
    </row>
    <row r="31" spans="1:4" ht="15.75">
      <c r="A31" s="112">
        <v>13073014</v>
      </c>
      <c r="B31" s="33">
        <v>5353</v>
      </c>
      <c r="C31" s="36" t="s">
        <v>36</v>
      </c>
      <c r="D31" s="124">
        <v>250675.72</v>
      </c>
    </row>
    <row r="32" spans="1:4" ht="15.75">
      <c r="A32" s="112">
        <v>13073027</v>
      </c>
      <c r="B32" s="33">
        <v>5353</v>
      </c>
      <c r="C32" s="36" t="s">
        <v>37</v>
      </c>
      <c r="D32" s="124">
        <v>2113884.27</v>
      </c>
    </row>
    <row r="33" spans="1:4" ht="15.75">
      <c r="A33" s="112">
        <v>13073038</v>
      </c>
      <c r="B33" s="33">
        <v>5353</v>
      </c>
      <c r="C33" s="36" t="s">
        <v>38</v>
      </c>
      <c r="D33" s="124">
        <v>568069.18999999994</v>
      </c>
    </row>
    <row r="34" spans="1:4" ht="15.75">
      <c r="A34" s="112">
        <v>13073049</v>
      </c>
      <c r="B34" s="33">
        <v>5353</v>
      </c>
      <c r="C34" s="36" t="s">
        <v>39</v>
      </c>
      <c r="D34" s="124">
        <v>312535.96000000002</v>
      </c>
    </row>
    <row r="35" spans="1:4" ht="15.75">
      <c r="A35" s="112">
        <v>13073063</v>
      </c>
      <c r="B35" s="33">
        <v>5353</v>
      </c>
      <c r="C35" s="36" t="s">
        <v>40</v>
      </c>
      <c r="D35" s="124">
        <v>742829.36</v>
      </c>
    </row>
    <row r="36" spans="1:4" ht="15.75">
      <c r="A36" s="112">
        <v>13073064</v>
      </c>
      <c r="B36" s="33">
        <v>5353</v>
      </c>
      <c r="C36" s="36" t="s">
        <v>41</v>
      </c>
      <c r="D36" s="124">
        <v>423445.03</v>
      </c>
    </row>
    <row r="37" spans="1:4" ht="15.75">
      <c r="A37" s="112">
        <v>13073065</v>
      </c>
      <c r="B37" s="33">
        <v>5353</v>
      </c>
      <c r="C37" s="36" t="s">
        <v>42</v>
      </c>
      <c r="D37" s="124">
        <v>935641.44</v>
      </c>
    </row>
    <row r="38" spans="1:4" ht="15.75">
      <c r="A38" s="112">
        <v>13073072</v>
      </c>
      <c r="B38" s="33">
        <v>5353</v>
      </c>
      <c r="C38" s="36" t="s">
        <v>43</v>
      </c>
      <c r="D38" s="124">
        <v>257933.05</v>
      </c>
    </row>
    <row r="39" spans="1:4" ht="15.75">
      <c r="A39" s="112">
        <v>13073074</v>
      </c>
      <c r="B39" s="33">
        <v>5353</v>
      </c>
      <c r="C39" s="36" t="s">
        <v>44</v>
      </c>
      <c r="D39" s="124">
        <v>285386.71000000002</v>
      </c>
    </row>
    <row r="40" spans="1:4" ht="15.75">
      <c r="A40" s="112">
        <v>13073083</v>
      </c>
      <c r="B40" s="33">
        <v>5353</v>
      </c>
      <c r="C40" s="36" t="s">
        <v>45</v>
      </c>
      <c r="D40" s="124">
        <v>817959.23</v>
      </c>
    </row>
    <row r="41" spans="1:4" ht="15.75">
      <c r="A41" s="112">
        <v>13073002</v>
      </c>
      <c r="B41" s="33">
        <v>5354</v>
      </c>
      <c r="C41" s="36" t="s">
        <v>46</v>
      </c>
      <c r="D41" s="124">
        <v>1170424.78</v>
      </c>
    </row>
    <row r="42" spans="1:4" ht="15.75">
      <c r="A42" s="112">
        <v>13073012</v>
      </c>
      <c r="B42" s="33">
        <v>5354</v>
      </c>
      <c r="C42" s="36" t="s">
        <v>47</v>
      </c>
      <c r="D42" s="124">
        <v>1097793.8500000001</v>
      </c>
    </row>
    <row r="43" spans="1:4" ht="15.75">
      <c r="A43" s="112">
        <v>13073017</v>
      </c>
      <c r="B43" s="33">
        <v>5354</v>
      </c>
      <c r="C43" s="36" t="s">
        <v>48</v>
      </c>
      <c r="D43" s="124">
        <v>1489036.26</v>
      </c>
    </row>
    <row r="44" spans="1:4" ht="15.75">
      <c r="A44" s="112">
        <v>13073067</v>
      </c>
      <c r="B44" s="33">
        <v>5354</v>
      </c>
      <c r="C44" s="36" t="s">
        <v>49</v>
      </c>
      <c r="D44" s="124">
        <v>1751948.84</v>
      </c>
    </row>
    <row r="45" spans="1:4" ht="15.75">
      <c r="A45" s="112">
        <v>13073100</v>
      </c>
      <c r="B45" s="33">
        <v>5354</v>
      </c>
      <c r="C45" s="36" t="s">
        <v>50</v>
      </c>
      <c r="D45" s="124">
        <v>674983.8</v>
      </c>
    </row>
    <row r="46" spans="1:4" ht="15.75">
      <c r="A46" s="112">
        <v>13073103</v>
      </c>
      <c r="B46" s="33">
        <v>5354</v>
      </c>
      <c r="C46" s="36" t="s">
        <v>51</v>
      </c>
      <c r="D46" s="124">
        <v>1064930.02</v>
      </c>
    </row>
    <row r="47" spans="1:4" ht="15.75">
      <c r="A47" s="112">
        <v>13073024</v>
      </c>
      <c r="B47" s="33">
        <v>5355</v>
      </c>
      <c r="C47" s="36" t="s">
        <v>52</v>
      </c>
      <c r="D47" s="124">
        <v>1342748.72</v>
      </c>
    </row>
    <row r="48" spans="1:4" ht="15.75">
      <c r="A48" s="112">
        <v>13073029</v>
      </c>
      <c r="B48" s="33">
        <v>5355</v>
      </c>
      <c r="C48" s="36" t="s">
        <v>53</v>
      </c>
      <c r="D48" s="124">
        <v>508772.85</v>
      </c>
    </row>
    <row r="49" spans="1:4" ht="15.75">
      <c r="A49" s="112">
        <v>13073034</v>
      </c>
      <c r="B49" s="33">
        <v>5355</v>
      </c>
      <c r="C49" s="36" t="s">
        <v>54</v>
      </c>
      <c r="D49" s="124">
        <v>657468.63</v>
      </c>
    </row>
    <row r="50" spans="1:4" ht="15.75">
      <c r="A50" s="112">
        <v>13073057</v>
      </c>
      <c r="B50" s="33">
        <v>5355</v>
      </c>
      <c r="C50" s="36" t="s">
        <v>55</v>
      </c>
      <c r="D50" s="124">
        <v>313175.78999999998</v>
      </c>
    </row>
    <row r="51" spans="1:4" ht="15.75">
      <c r="A51" s="112">
        <v>13073062</v>
      </c>
      <c r="B51" s="33">
        <v>5355</v>
      </c>
      <c r="C51" s="36" t="s">
        <v>56</v>
      </c>
      <c r="D51" s="124">
        <v>542760.4</v>
      </c>
    </row>
    <row r="52" spans="1:4" ht="15.75">
      <c r="A52" s="112">
        <v>13073076</v>
      </c>
      <c r="B52" s="33">
        <v>5355</v>
      </c>
      <c r="C52" s="36" t="s">
        <v>57</v>
      </c>
      <c r="D52" s="124">
        <v>1262208.31</v>
      </c>
    </row>
    <row r="53" spans="1:4" ht="15.75">
      <c r="A53" s="112">
        <v>13073086</v>
      </c>
      <c r="B53" s="33">
        <v>5355</v>
      </c>
      <c r="C53" s="36" t="s">
        <v>58</v>
      </c>
      <c r="D53" s="124">
        <v>433632.08</v>
      </c>
    </row>
    <row r="54" spans="1:4" ht="15.75">
      <c r="A54" s="112">
        <v>13073096</v>
      </c>
      <c r="B54" s="33">
        <v>5355</v>
      </c>
      <c r="C54" s="36" t="s">
        <v>59</v>
      </c>
      <c r="D54" s="124">
        <v>1631717.95</v>
      </c>
    </row>
    <row r="55" spans="1:4" ht="15.75">
      <c r="A55" s="112">
        <v>13073097</v>
      </c>
      <c r="B55" s="33">
        <v>5355</v>
      </c>
      <c r="C55" s="36" t="s">
        <v>60</v>
      </c>
      <c r="D55" s="124">
        <v>191219.46</v>
      </c>
    </row>
    <row r="56" spans="1:4" ht="15.75">
      <c r="A56" s="112">
        <v>13073098</v>
      </c>
      <c r="B56" s="33">
        <v>5355</v>
      </c>
      <c r="C56" s="36" t="s">
        <v>61</v>
      </c>
      <c r="D56" s="124">
        <v>516225.29</v>
      </c>
    </row>
    <row r="57" spans="1:4" ht="15.75">
      <c r="A57" s="112">
        <v>13073023</v>
      </c>
      <c r="B57" s="33">
        <v>5356</v>
      </c>
      <c r="C57" s="36" t="s">
        <v>62</v>
      </c>
      <c r="D57" s="124">
        <v>658922.14</v>
      </c>
    </row>
    <row r="58" spans="1:4" ht="15.75">
      <c r="A58" s="112">
        <v>13073090</v>
      </c>
      <c r="B58" s="33">
        <v>5356</v>
      </c>
      <c r="C58" s="36" t="s">
        <v>63</v>
      </c>
      <c r="D58" s="124">
        <v>4952839.83</v>
      </c>
    </row>
    <row r="59" spans="1:4" ht="15.75">
      <c r="A59" s="112">
        <v>13073102</v>
      </c>
      <c r="B59" s="33">
        <v>5356</v>
      </c>
      <c r="C59" s="36" t="s">
        <v>64</v>
      </c>
      <c r="D59" s="124">
        <v>1098338.55</v>
      </c>
    </row>
    <row r="60" spans="1:4" ht="15.75">
      <c r="A60" s="112">
        <v>13073006</v>
      </c>
      <c r="B60" s="33">
        <v>5357</v>
      </c>
      <c r="C60" s="36" t="s">
        <v>65</v>
      </c>
      <c r="D60" s="124">
        <v>965037.16</v>
      </c>
    </row>
    <row r="61" spans="1:4" ht="15.75">
      <c r="A61" s="132">
        <v>13073026</v>
      </c>
      <c r="B61" s="133">
        <v>5357</v>
      </c>
      <c r="C61" s="162" t="s">
        <v>66</v>
      </c>
      <c r="D61" s="124"/>
    </row>
    <row r="62" spans="1:4" ht="15.75">
      <c r="A62" s="112">
        <v>13073031</v>
      </c>
      <c r="B62" s="33">
        <v>5357</v>
      </c>
      <c r="C62" s="36" t="s">
        <v>67</v>
      </c>
      <c r="D62" s="124">
        <v>1239241.3</v>
      </c>
    </row>
    <row r="63" spans="1:4" ht="15.75">
      <c r="A63" s="112">
        <v>13073048</v>
      </c>
      <c r="B63" s="33">
        <v>5357</v>
      </c>
      <c r="C63" s="36" t="s">
        <v>68</v>
      </c>
      <c r="D63" s="124">
        <v>422027.39</v>
      </c>
    </row>
    <row r="64" spans="1:4" ht="15.75">
      <c r="A64" s="132">
        <v>13073056</v>
      </c>
      <c r="B64" s="133">
        <v>5357</v>
      </c>
      <c r="C64" s="162" t="s">
        <v>69</v>
      </c>
      <c r="D64" s="124"/>
    </row>
    <row r="65" spans="1:4" ht="15.75">
      <c r="A65" s="112">
        <v>13073084</v>
      </c>
      <c r="B65" s="33">
        <v>5357</v>
      </c>
      <c r="C65" s="36" t="s">
        <v>70</v>
      </c>
      <c r="D65" s="124">
        <v>2800745.83</v>
      </c>
    </row>
    <row r="66" spans="1:4" ht="15.75">
      <c r="A66" s="132">
        <v>13073091</v>
      </c>
      <c r="B66" s="133">
        <v>5357</v>
      </c>
      <c r="C66" s="162" t="s">
        <v>71</v>
      </c>
      <c r="D66" s="124"/>
    </row>
    <row r="67" spans="1:4" ht="15.75">
      <c r="A67" s="112">
        <v>13073106</v>
      </c>
      <c r="B67" s="33">
        <v>5357</v>
      </c>
      <c r="C67" s="36" t="s">
        <v>72</v>
      </c>
      <c r="D67" s="124">
        <v>661594.71</v>
      </c>
    </row>
    <row r="68" spans="1:4" ht="17.25">
      <c r="A68" s="130">
        <v>13073107</v>
      </c>
      <c r="B68" s="131">
        <v>5357</v>
      </c>
      <c r="C68" s="164" t="s">
        <v>142</v>
      </c>
      <c r="D68" s="124">
        <v>1314200.5</v>
      </c>
    </row>
    <row r="69" spans="1:4" ht="15.75">
      <c r="A69" s="112">
        <v>13073036</v>
      </c>
      <c r="B69" s="33">
        <v>5358</v>
      </c>
      <c r="C69" s="36" t="s">
        <v>74</v>
      </c>
      <c r="D69" s="124">
        <v>295747.05</v>
      </c>
    </row>
    <row r="70" spans="1:4" ht="15.75">
      <c r="A70" s="112">
        <v>13073041</v>
      </c>
      <c r="B70" s="33">
        <v>5358</v>
      </c>
      <c r="C70" s="36" t="s">
        <v>75</v>
      </c>
      <c r="D70" s="124">
        <v>460070.27</v>
      </c>
    </row>
    <row r="71" spans="1:4" ht="15.75">
      <c r="A71" s="134">
        <v>13073047</v>
      </c>
      <c r="B71" s="135">
        <v>5358</v>
      </c>
      <c r="C71" s="166" t="s">
        <v>76</v>
      </c>
      <c r="D71" s="124"/>
    </row>
    <row r="72" spans="1:4" ht="15.75">
      <c r="A72" s="112">
        <v>13073054</v>
      </c>
      <c r="B72" s="33">
        <v>5358</v>
      </c>
      <c r="C72" s="36" t="s">
        <v>77</v>
      </c>
      <c r="D72" s="124">
        <v>1301926.78</v>
      </c>
    </row>
    <row r="73" spans="1:4" ht="15.75">
      <c r="A73" s="134">
        <v>13073058</v>
      </c>
      <c r="B73" s="135">
        <v>5358</v>
      </c>
      <c r="C73" s="166" t="s">
        <v>78</v>
      </c>
      <c r="D73" s="124"/>
    </row>
    <row r="74" spans="1:4" ht="17.25">
      <c r="A74" s="136">
        <v>13073060</v>
      </c>
      <c r="B74" s="137">
        <v>5358</v>
      </c>
      <c r="C74" s="168" t="s">
        <v>143</v>
      </c>
      <c r="D74" s="124">
        <v>2369268.42</v>
      </c>
    </row>
    <row r="75" spans="1:4" ht="15.75">
      <c r="A75" s="112">
        <v>13073061</v>
      </c>
      <c r="B75" s="33">
        <v>5358</v>
      </c>
      <c r="C75" s="36" t="s">
        <v>80</v>
      </c>
      <c r="D75" s="124">
        <v>793883.07</v>
      </c>
    </row>
    <row r="76" spans="1:4" ht="15.75">
      <c r="A76" s="112">
        <v>13073087</v>
      </c>
      <c r="B76" s="33">
        <v>5358</v>
      </c>
      <c r="C76" s="36" t="s">
        <v>81</v>
      </c>
      <c r="D76" s="124">
        <v>2498153.5099999998</v>
      </c>
    </row>
    <row r="77" spans="1:4" ht="15.75">
      <c r="A77" s="112">
        <v>13073099</v>
      </c>
      <c r="B77" s="33">
        <v>5358</v>
      </c>
      <c r="C77" s="36" t="s">
        <v>82</v>
      </c>
      <c r="D77" s="124">
        <v>1202989.92</v>
      </c>
    </row>
    <row r="78" spans="1:4" ht="15.75">
      <c r="A78" s="112">
        <v>13073104</v>
      </c>
      <c r="B78" s="33">
        <v>5358</v>
      </c>
      <c r="C78" s="36" t="s">
        <v>83</v>
      </c>
      <c r="D78" s="124">
        <v>1092258.77</v>
      </c>
    </row>
    <row r="79" spans="1:4" ht="15.75">
      <c r="A79" s="112">
        <v>13073004</v>
      </c>
      <c r="B79" s="33">
        <v>5359</v>
      </c>
      <c r="C79" s="36" t="s">
        <v>84</v>
      </c>
      <c r="D79" s="124">
        <v>887671.32</v>
      </c>
    </row>
    <row r="80" spans="1:4" ht="15.75">
      <c r="A80" s="112">
        <v>13073013</v>
      </c>
      <c r="B80" s="33">
        <v>5359</v>
      </c>
      <c r="C80" s="36" t="s">
        <v>85</v>
      </c>
      <c r="D80" s="124">
        <v>694213.48</v>
      </c>
    </row>
    <row r="81" spans="1:4" ht="15.75">
      <c r="A81" s="112">
        <v>13073019</v>
      </c>
      <c r="B81" s="33">
        <v>5359</v>
      </c>
      <c r="C81" s="36" t="s">
        <v>86</v>
      </c>
      <c r="D81" s="124">
        <v>1090255.52</v>
      </c>
    </row>
    <row r="82" spans="1:4" ht="15.75">
      <c r="A82" s="112">
        <v>13073030</v>
      </c>
      <c r="B82" s="33">
        <v>5359</v>
      </c>
      <c r="C82" s="36" t="s">
        <v>87</v>
      </c>
      <c r="D82" s="124">
        <v>1062411.69</v>
      </c>
    </row>
    <row r="83" spans="1:4" ht="15.75">
      <c r="A83" s="112">
        <v>13073052</v>
      </c>
      <c r="B83" s="33">
        <v>5359</v>
      </c>
      <c r="C83" s="36" t="s">
        <v>88</v>
      </c>
      <c r="D83" s="124">
        <v>434013.74</v>
      </c>
    </row>
    <row r="84" spans="1:4" ht="15.75">
      <c r="A84" s="112">
        <v>13073071</v>
      </c>
      <c r="B84" s="33">
        <v>5359</v>
      </c>
      <c r="C84" s="36" t="s">
        <v>89</v>
      </c>
      <c r="D84" s="124">
        <v>268213.31</v>
      </c>
    </row>
    <row r="85" spans="1:4" ht="15.75">
      <c r="A85" s="112">
        <v>13073078</v>
      </c>
      <c r="B85" s="33">
        <v>5359</v>
      </c>
      <c r="C85" s="36" t="s">
        <v>90</v>
      </c>
      <c r="D85" s="124">
        <v>2851203.67</v>
      </c>
    </row>
    <row r="86" spans="1:4" ht="15.75">
      <c r="A86" s="112">
        <v>13073101</v>
      </c>
      <c r="B86" s="33">
        <v>5359</v>
      </c>
      <c r="C86" s="36" t="s">
        <v>91</v>
      </c>
      <c r="D86" s="124">
        <v>1000648.24</v>
      </c>
    </row>
    <row r="87" spans="1:4" ht="15.75">
      <c r="A87" s="112">
        <v>13073007</v>
      </c>
      <c r="B87" s="33">
        <v>5360</v>
      </c>
      <c r="C87" s="36" t="s">
        <v>92</v>
      </c>
      <c r="D87" s="124">
        <v>1668426.44</v>
      </c>
    </row>
    <row r="88" spans="1:4" ht="15.75">
      <c r="A88" s="112">
        <v>13073015</v>
      </c>
      <c r="B88" s="33">
        <v>5360</v>
      </c>
      <c r="C88" s="36" t="s">
        <v>93</v>
      </c>
      <c r="D88" s="124">
        <v>991364.09</v>
      </c>
    </row>
    <row r="89" spans="1:4" ht="15.75">
      <c r="A89" s="112">
        <v>13073016</v>
      </c>
      <c r="B89" s="33">
        <v>5360</v>
      </c>
      <c r="C89" s="36" t="s">
        <v>94</v>
      </c>
      <c r="D89" s="124">
        <v>448781</v>
      </c>
    </row>
    <row r="90" spans="1:4" ht="15.75">
      <c r="A90" s="112">
        <v>13073020</v>
      </c>
      <c r="B90" s="33">
        <v>5360</v>
      </c>
      <c r="C90" s="36" t="s">
        <v>95</v>
      </c>
      <c r="D90" s="124">
        <v>208288.06</v>
      </c>
    </row>
    <row r="91" spans="1:4" ht="15.75">
      <c r="A91" s="112">
        <v>13073022</v>
      </c>
      <c r="B91" s="33">
        <v>5360</v>
      </c>
      <c r="C91" s="36" t="s">
        <v>96</v>
      </c>
      <c r="D91" s="124">
        <v>733555.41</v>
      </c>
    </row>
    <row r="92" spans="1:4" ht="15.75">
      <c r="A92" s="112">
        <v>13073032</v>
      </c>
      <c r="B92" s="33">
        <v>5360</v>
      </c>
      <c r="C92" s="36" t="s">
        <v>97</v>
      </c>
      <c r="D92" s="124">
        <v>508588.48</v>
      </c>
    </row>
    <row r="93" spans="1:4" ht="15.75">
      <c r="A93" s="112">
        <v>13073033</v>
      </c>
      <c r="B93" s="33">
        <v>5360</v>
      </c>
      <c r="C93" s="36" t="s">
        <v>98</v>
      </c>
      <c r="D93" s="124">
        <v>529387.53</v>
      </c>
    </row>
    <row r="94" spans="1:4" ht="15.75">
      <c r="A94" s="112">
        <v>13073039</v>
      </c>
      <c r="B94" s="33">
        <v>5360</v>
      </c>
      <c r="C94" s="36" t="s">
        <v>99</v>
      </c>
      <c r="D94" s="124">
        <v>118763.16</v>
      </c>
    </row>
    <row r="95" spans="1:4" ht="15.75">
      <c r="A95" s="112">
        <v>13073050</v>
      </c>
      <c r="B95" s="33">
        <v>5360</v>
      </c>
      <c r="C95" s="36" t="s">
        <v>100</v>
      </c>
      <c r="D95" s="124">
        <v>614528.65</v>
      </c>
    </row>
    <row r="96" spans="1:4" ht="15.75">
      <c r="A96" s="112">
        <v>13073093</v>
      </c>
      <c r="B96" s="33">
        <v>5360</v>
      </c>
      <c r="C96" s="36" t="s">
        <v>101</v>
      </c>
      <c r="D96" s="124">
        <v>2519412.7200000002</v>
      </c>
    </row>
    <row r="97" spans="1:4" ht="15.75">
      <c r="A97" s="112">
        <v>13073001</v>
      </c>
      <c r="B97" s="33">
        <v>5361</v>
      </c>
      <c r="C97" s="36" t="s">
        <v>102</v>
      </c>
      <c r="D97" s="124">
        <v>2561585.06</v>
      </c>
    </row>
    <row r="98" spans="1:4" ht="15.75">
      <c r="A98" s="112">
        <v>13073075</v>
      </c>
      <c r="B98" s="33">
        <v>5361</v>
      </c>
      <c r="C98" s="36" t="s">
        <v>103</v>
      </c>
      <c r="D98" s="124">
        <v>15560030.77</v>
      </c>
    </row>
    <row r="99" spans="1:4" ht="15.75">
      <c r="A99" s="112">
        <v>13073082</v>
      </c>
      <c r="B99" s="33">
        <v>5361</v>
      </c>
      <c r="C99" s="36" t="s">
        <v>104</v>
      </c>
      <c r="D99" s="124">
        <v>275655.93</v>
      </c>
    </row>
    <row r="100" spans="1:4" ht="15.75">
      <c r="A100" s="112">
        <v>13073085</v>
      </c>
      <c r="B100" s="33">
        <v>5361</v>
      </c>
      <c r="C100" s="36" t="s">
        <v>105</v>
      </c>
      <c r="D100" s="124">
        <v>641694.94999999995</v>
      </c>
    </row>
    <row r="101" spans="1:4" ht="15.75">
      <c r="A101" s="112">
        <v>13073003</v>
      </c>
      <c r="B101" s="33">
        <v>5362</v>
      </c>
      <c r="C101" s="36" t="s">
        <v>106</v>
      </c>
      <c r="D101" s="124">
        <v>1230217.17</v>
      </c>
    </row>
    <row r="102" spans="1:4" ht="15.75">
      <c r="A102" s="112">
        <v>13073021</v>
      </c>
      <c r="B102" s="33">
        <v>5362</v>
      </c>
      <c r="C102" s="36" t="s">
        <v>107</v>
      </c>
      <c r="D102" s="124">
        <v>691455.08</v>
      </c>
    </row>
    <row r="103" spans="1:4" ht="15.75">
      <c r="A103" s="112">
        <v>13073028</v>
      </c>
      <c r="B103" s="33">
        <v>5362</v>
      </c>
      <c r="C103" s="36" t="s">
        <v>108</v>
      </c>
      <c r="D103" s="124">
        <v>1207019.82</v>
      </c>
    </row>
    <row r="104" spans="1:4" ht="15.75">
      <c r="A104" s="112">
        <v>13073040</v>
      </c>
      <c r="B104" s="33">
        <v>5362</v>
      </c>
      <c r="C104" s="36" t="s">
        <v>109</v>
      </c>
      <c r="D104" s="124">
        <v>1304734.9099999999</v>
      </c>
    </row>
    <row r="105" spans="1:4" ht="15.75">
      <c r="A105" s="112">
        <v>13073045</v>
      </c>
      <c r="B105" s="33">
        <v>5362</v>
      </c>
      <c r="C105" s="36" t="s">
        <v>110</v>
      </c>
      <c r="D105" s="124">
        <v>402179.63</v>
      </c>
    </row>
    <row r="106" spans="1:4" ht="15.75">
      <c r="A106" s="112">
        <v>13073059</v>
      </c>
      <c r="B106" s="33">
        <v>5362</v>
      </c>
      <c r="C106" s="36" t="s">
        <v>111</v>
      </c>
      <c r="D106" s="124">
        <v>268295.09000000003</v>
      </c>
    </row>
    <row r="107" spans="1:4" ht="15.75">
      <c r="A107" s="112">
        <v>13073073</v>
      </c>
      <c r="B107" s="33">
        <v>5362</v>
      </c>
      <c r="C107" s="36" t="s">
        <v>112</v>
      </c>
      <c r="D107" s="124">
        <v>958009.23</v>
      </c>
    </row>
    <row r="108" spans="1:4" ht="15.75">
      <c r="A108" s="112">
        <v>13073079</v>
      </c>
      <c r="B108" s="33">
        <v>5362</v>
      </c>
      <c r="C108" s="36" t="s">
        <v>113</v>
      </c>
      <c r="D108" s="124">
        <v>1879711.64</v>
      </c>
    </row>
    <row r="109" spans="1:4" ht="15.75">
      <c r="A109" s="112">
        <v>13073081</v>
      </c>
      <c r="B109" s="33">
        <v>5362</v>
      </c>
      <c r="C109" s="36" t="s">
        <v>114</v>
      </c>
      <c r="D109" s="124">
        <v>451700.6</v>
      </c>
    </row>
    <row r="110" spans="1:4" ht="15.75">
      <c r="A110" s="112">
        <v>13073092</v>
      </c>
      <c r="B110" s="33">
        <v>5362</v>
      </c>
      <c r="C110" s="36" t="s">
        <v>115</v>
      </c>
      <c r="D110" s="124">
        <v>637118.12</v>
      </c>
    </row>
    <row r="111" spans="1:4" ht="16.5" thickBot="1">
      <c r="A111" s="112">
        <v>13073095</v>
      </c>
      <c r="B111" s="38">
        <v>5362</v>
      </c>
      <c r="C111" s="39" t="s">
        <v>116</v>
      </c>
      <c r="D111" s="218">
        <v>505646.33</v>
      </c>
    </row>
    <row r="112" spans="1:4" ht="16.5" thickBot="1">
      <c r="A112" s="80"/>
      <c r="B112" s="7"/>
      <c r="C112" s="229" t="s">
        <v>117</v>
      </c>
      <c r="D112" s="82">
        <f>SUM(D6:D111)</f>
        <v>242676088.09000003</v>
      </c>
    </row>
  </sheetData>
  <mergeCells count="2">
    <mergeCell ref="B3:C3"/>
    <mergeCell ref="D3:D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baseColWidth="10" defaultRowHeight="15.75"/>
  <cols>
    <col min="1" max="1" width="11.42578125" style="56"/>
    <col min="3" max="3" width="22.7109375" bestFit="1" customWidth="1"/>
    <col min="4" max="10" width="15.7109375" customWidth="1"/>
  </cols>
  <sheetData>
    <row r="1" spans="1:10" ht="16.5">
      <c r="A1" s="92" t="s">
        <v>133</v>
      </c>
    </row>
    <row r="2" spans="1:10" ht="16.5" thickBot="1"/>
    <row r="3" spans="1:10" ht="16.5" thickBot="1">
      <c r="A3" s="80"/>
      <c r="B3" s="275" t="s">
        <v>167</v>
      </c>
      <c r="C3" s="276"/>
      <c r="D3" s="256" t="s">
        <v>6</v>
      </c>
      <c r="E3" s="286" t="s">
        <v>7</v>
      </c>
      <c r="F3" s="287"/>
      <c r="G3" s="286" t="s">
        <v>118</v>
      </c>
      <c r="H3" s="287"/>
      <c r="I3" s="288" t="s">
        <v>156</v>
      </c>
      <c r="J3" s="289"/>
    </row>
    <row r="4" spans="1:10" ht="30.75" thickBot="1">
      <c r="A4" s="138" t="s">
        <v>0</v>
      </c>
      <c r="B4" s="70" t="s">
        <v>1</v>
      </c>
      <c r="C4" s="13" t="s">
        <v>8</v>
      </c>
      <c r="D4" s="257">
        <v>2016</v>
      </c>
      <c r="E4" s="6">
        <v>2017</v>
      </c>
      <c r="F4" s="5" t="s">
        <v>10</v>
      </c>
      <c r="G4" s="6">
        <v>2018</v>
      </c>
      <c r="H4" s="5" t="s">
        <v>10</v>
      </c>
      <c r="I4" s="84">
        <v>2019</v>
      </c>
      <c r="J4" s="9" t="s">
        <v>10</v>
      </c>
    </row>
    <row r="5" spans="1:10">
      <c r="A5" s="56">
        <v>13073088</v>
      </c>
      <c r="B5" s="30">
        <v>301</v>
      </c>
      <c r="C5" s="32" t="s">
        <v>123</v>
      </c>
      <c r="D5" s="113">
        <v>37487171</v>
      </c>
      <c r="E5" s="55">
        <v>40909312</v>
      </c>
      <c r="F5" s="55">
        <f>E5-D5</f>
        <v>3422141</v>
      </c>
      <c r="G5" s="55">
        <v>44539143</v>
      </c>
      <c r="H5" s="55">
        <f>G5-E5</f>
        <v>3629831</v>
      </c>
      <c r="I5" s="55">
        <v>45279083</v>
      </c>
      <c r="J5" s="75">
        <f>I5-G5</f>
        <v>739940</v>
      </c>
    </row>
    <row r="6" spans="1:10">
      <c r="A6" s="56">
        <v>13073011</v>
      </c>
      <c r="B6" s="33">
        <v>311</v>
      </c>
      <c r="C6" s="36" t="s">
        <v>12</v>
      </c>
      <c r="D6" s="251">
        <v>6784064</v>
      </c>
      <c r="E6" s="86">
        <v>7865564</v>
      </c>
      <c r="F6" s="55">
        <f t="shared" ref="F6:F69" si="0">E6-D6</f>
        <v>1081500</v>
      </c>
      <c r="G6" s="86">
        <v>7234663</v>
      </c>
      <c r="H6" s="55">
        <f t="shared" ref="H6:H69" si="1">G6-E6</f>
        <v>-630901</v>
      </c>
      <c r="I6" s="86">
        <v>8186071</v>
      </c>
      <c r="J6" s="75">
        <f t="shared" ref="J6:J59" si="2">I6-G6</f>
        <v>951408</v>
      </c>
    </row>
    <row r="7" spans="1:10">
      <c r="A7" s="56">
        <v>13073035</v>
      </c>
      <c r="B7" s="33">
        <v>312</v>
      </c>
      <c r="C7" s="36" t="s">
        <v>13</v>
      </c>
      <c r="D7" s="251">
        <v>4799495</v>
      </c>
      <c r="E7" s="86">
        <v>5885434</v>
      </c>
      <c r="F7" s="55">
        <f t="shared" si="0"/>
        <v>1085939</v>
      </c>
      <c r="G7" s="86">
        <v>5639592</v>
      </c>
      <c r="H7" s="55">
        <f t="shared" si="1"/>
        <v>-245842</v>
      </c>
      <c r="I7" s="86">
        <v>5696853</v>
      </c>
      <c r="J7" s="75">
        <f t="shared" si="2"/>
        <v>57261</v>
      </c>
    </row>
    <row r="8" spans="1:10">
      <c r="A8" s="56">
        <v>13073055</v>
      </c>
      <c r="B8" s="33">
        <v>313</v>
      </c>
      <c r="C8" s="36" t="s">
        <v>14</v>
      </c>
      <c r="D8" s="251">
        <v>4565284</v>
      </c>
      <c r="E8" s="86">
        <v>4212262</v>
      </c>
      <c r="F8" s="55">
        <f t="shared" si="0"/>
        <v>-353022</v>
      </c>
      <c r="G8" s="86">
        <v>5018638</v>
      </c>
      <c r="H8" s="55">
        <f t="shared" si="1"/>
        <v>806376</v>
      </c>
      <c r="I8" s="86">
        <v>5029944</v>
      </c>
      <c r="J8" s="75">
        <f t="shared" si="2"/>
        <v>11306</v>
      </c>
    </row>
    <row r="9" spans="1:10">
      <c r="A9" s="56">
        <v>13073070</v>
      </c>
      <c r="B9" s="33">
        <v>314</v>
      </c>
      <c r="C9" s="36" t="s">
        <v>15</v>
      </c>
      <c r="D9" s="251">
        <v>2037845</v>
      </c>
      <c r="E9" s="86">
        <v>2193710</v>
      </c>
      <c r="F9" s="55">
        <f t="shared" si="0"/>
        <v>155865</v>
      </c>
      <c r="G9" s="86">
        <v>2304305</v>
      </c>
      <c r="H9" s="55">
        <f t="shared" si="1"/>
        <v>110595</v>
      </c>
      <c r="I9" s="86">
        <v>2885263</v>
      </c>
      <c r="J9" s="75">
        <f t="shared" si="2"/>
        <v>580958</v>
      </c>
    </row>
    <row r="10" spans="1:10">
      <c r="A10" s="56">
        <v>13073080</v>
      </c>
      <c r="B10" s="33">
        <v>315</v>
      </c>
      <c r="C10" s="36" t="s">
        <v>16</v>
      </c>
      <c r="D10" s="251">
        <v>10108458</v>
      </c>
      <c r="E10" s="86">
        <v>8980655</v>
      </c>
      <c r="F10" s="55">
        <f t="shared" si="0"/>
        <v>-1127803</v>
      </c>
      <c r="G10" s="86">
        <v>9862335</v>
      </c>
      <c r="H10" s="55">
        <f t="shared" si="1"/>
        <v>881680</v>
      </c>
      <c r="I10" s="86">
        <v>10713780</v>
      </c>
      <c r="J10" s="75">
        <f t="shared" si="2"/>
        <v>851445</v>
      </c>
    </row>
    <row r="11" spans="1:10">
      <c r="A11" s="56">
        <v>13073089</v>
      </c>
      <c r="B11" s="33">
        <v>316</v>
      </c>
      <c r="C11" s="36" t="s">
        <v>17</v>
      </c>
      <c r="D11" s="251">
        <v>1675992</v>
      </c>
      <c r="E11" s="86">
        <v>2338806</v>
      </c>
      <c r="F11" s="55">
        <f t="shared" si="0"/>
        <v>662814</v>
      </c>
      <c r="G11" s="86">
        <v>2170010</v>
      </c>
      <c r="H11" s="55">
        <f t="shared" si="1"/>
        <v>-168796</v>
      </c>
      <c r="I11" s="86">
        <v>2502797</v>
      </c>
      <c r="J11" s="75">
        <f t="shared" si="2"/>
        <v>332787</v>
      </c>
    </row>
    <row r="12" spans="1:10">
      <c r="A12" s="56">
        <v>13073105</v>
      </c>
      <c r="B12" s="33">
        <v>317</v>
      </c>
      <c r="C12" s="36" t="s">
        <v>18</v>
      </c>
      <c r="D12" s="251">
        <v>2873024</v>
      </c>
      <c r="E12" s="86">
        <v>3383672</v>
      </c>
      <c r="F12" s="55">
        <f t="shared" si="0"/>
        <v>510648</v>
      </c>
      <c r="G12" s="86">
        <v>3836459</v>
      </c>
      <c r="H12" s="55">
        <f t="shared" si="1"/>
        <v>452787</v>
      </c>
      <c r="I12" s="86">
        <v>3785136</v>
      </c>
      <c r="J12" s="75">
        <f t="shared" si="2"/>
        <v>-51323</v>
      </c>
    </row>
    <row r="13" spans="1:10">
      <c r="A13" s="56">
        <v>13073005</v>
      </c>
      <c r="B13" s="33">
        <v>5351</v>
      </c>
      <c r="C13" s="36" t="s">
        <v>19</v>
      </c>
      <c r="D13" s="251">
        <v>316628</v>
      </c>
      <c r="E13" s="86">
        <v>374024</v>
      </c>
      <c r="F13" s="55">
        <f t="shared" si="0"/>
        <v>57396</v>
      </c>
      <c r="G13" s="86">
        <v>370483</v>
      </c>
      <c r="H13" s="55">
        <f t="shared" si="1"/>
        <v>-3541</v>
      </c>
      <c r="I13" s="86">
        <v>409977</v>
      </c>
      <c r="J13" s="75">
        <f t="shared" si="2"/>
        <v>39494</v>
      </c>
    </row>
    <row r="14" spans="1:10">
      <c r="A14" s="56">
        <v>13073037</v>
      </c>
      <c r="B14" s="33">
        <v>5351</v>
      </c>
      <c r="C14" s="36" t="s">
        <v>20</v>
      </c>
      <c r="D14" s="251">
        <v>366563</v>
      </c>
      <c r="E14" s="86">
        <v>387076</v>
      </c>
      <c r="F14" s="55">
        <f t="shared" si="0"/>
        <v>20513</v>
      </c>
      <c r="G14" s="86">
        <v>413169</v>
      </c>
      <c r="H14" s="55">
        <f t="shared" si="1"/>
        <v>26093</v>
      </c>
      <c r="I14" s="86">
        <v>470239</v>
      </c>
      <c r="J14" s="75">
        <f t="shared" si="2"/>
        <v>57070</v>
      </c>
    </row>
    <row r="15" spans="1:10">
      <c r="A15" s="56">
        <v>13073044</v>
      </c>
      <c r="B15" s="33">
        <v>5351</v>
      </c>
      <c r="C15" s="36" t="s">
        <v>21</v>
      </c>
      <c r="D15" s="251">
        <v>415567</v>
      </c>
      <c r="E15" s="86">
        <v>540800</v>
      </c>
      <c r="F15" s="55">
        <f t="shared" si="0"/>
        <v>125233</v>
      </c>
      <c r="G15" s="86">
        <v>602678</v>
      </c>
      <c r="H15" s="55">
        <f t="shared" si="1"/>
        <v>61878</v>
      </c>
      <c r="I15" s="86">
        <v>666434</v>
      </c>
      <c r="J15" s="75">
        <f t="shared" si="2"/>
        <v>63756</v>
      </c>
    </row>
    <row r="16" spans="1:10">
      <c r="A16" s="56">
        <v>13073046</v>
      </c>
      <c r="B16" s="33">
        <v>5351</v>
      </c>
      <c r="C16" s="36" t="s">
        <v>22</v>
      </c>
      <c r="D16" s="251">
        <v>1561753</v>
      </c>
      <c r="E16" s="86">
        <v>1788656</v>
      </c>
      <c r="F16" s="55">
        <f t="shared" si="0"/>
        <v>226903</v>
      </c>
      <c r="G16" s="86">
        <v>1725132</v>
      </c>
      <c r="H16" s="55">
        <f t="shared" si="1"/>
        <v>-63524</v>
      </c>
      <c r="I16" s="86">
        <v>1958205</v>
      </c>
      <c r="J16" s="75">
        <f t="shared" si="2"/>
        <v>233073</v>
      </c>
    </row>
    <row r="17" spans="1:10">
      <c r="A17" s="56">
        <v>13073066</v>
      </c>
      <c r="B17" s="33">
        <v>5351</v>
      </c>
      <c r="C17" s="36" t="s">
        <v>23</v>
      </c>
      <c r="D17" s="251">
        <v>448562</v>
      </c>
      <c r="E17" s="86">
        <v>520292</v>
      </c>
      <c r="F17" s="55">
        <f t="shared" si="0"/>
        <v>71730</v>
      </c>
      <c r="G17" s="86">
        <v>597710</v>
      </c>
      <c r="H17" s="55">
        <f t="shared" si="1"/>
        <v>77418</v>
      </c>
      <c r="I17" s="86">
        <v>1008341</v>
      </c>
      <c r="J17" s="75">
        <f t="shared" si="2"/>
        <v>410631</v>
      </c>
    </row>
    <row r="18" spans="1:10">
      <c r="A18" s="56">
        <v>13073068</v>
      </c>
      <c r="B18" s="33">
        <v>5351</v>
      </c>
      <c r="C18" s="36" t="s">
        <v>24</v>
      </c>
      <c r="D18" s="251">
        <v>945302</v>
      </c>
      <c r="E18" s="86">
        <v>984965</v>
      </c>
      <c r="F18" s="55">
        <f t="shared" si="0"/>
        <v>39663</v>
      </c>
      <c r="G18" s="86">
        <v>1054639</v>
      </c>
      <c r="H18" s="55">
        <f t="shared" si="1"/>
        <v>69674</v>
      </c>
      <c r="I18" s="86">
        <v>1228191</v>
      </c>
      <c r="J18" s="75">
        <f t="shared" si="2"/>
        <v>173552</v>
      </c>
    </row>
    <row r="19" spans="1:10">
      <c r="A19" s="56">
        <v>13073009</v>
      </c>
      <c r="B19" s="33">
        <v>5352</v>
      </c>
      <c r="C19" s="36" t="s">
        <v>25</v>
      </c>
      <c r="D19" s="251">
        <v>4075868</v>
      </c>
      <c r="E19" s="86">
        <v>4279625</v>
      </c>
      <c r="F19" s="55">
        <f t="shared" si="0"/>
        <v>203757</v>
      </c>
      <c r="G19" s="86">
        <v>4694377</v>
      </c>
      <c r="H19" s="55">
        <f t="shared" si="1"/>
        <v>414752</v>
      </c>
      <c r="I19" s="86">
        <v>4438645</v>
      </c>
      <c r="J19" s="75">
        <f t="shared" si="2"/>
        <v>-255732</v>
      </c>
    </row>
    <row r="20" spans="1:10">
      <c r="A20" s="56">
        <v>13073018</v>
      </c>
      <c r="B20" s="33">
        <v>5352</v>
      </c>
      <c r="C20" s="36" t="s">
        <v>26</v>
      </c>
      <c r="D20" s="251">
        <v>215277</v>
      </c>
      <c r="E20" s="86">
        <v>183596</v>
      </c>
      <c r="F20" s="55">
        <f t="shared" si="0"/>
        <v>-31681</v>
      </c>
      <c r="G20" s="86">
        <v>149345</v>
      </c>
      <c r="H20" s="55">
        <f t="shared" si="1"/>
        <v>-34251</v>
      </c>
      <c r="I20" s="86">
        <v>181505</v>
      </c>
      <c r="J20" s="75">
        <f t="shared" si="2"/>
        <v>32160</v>
      </c>
    </row>
    <row r="21" spans="1:10">
      <c r="A21" s="56">
        <v>13073025</v>
      </c>
      <c r="B21" s="33">
        <v>5352</v>
      </c>
      <c r="C21" s="36" t="s">
        <v>27</v>
      </c>
      <c r="D21" s="251">
        <v>292230</v>
      </c>
      <c r="E21" s="86">
        <v>311021</v>
      </c>
      <c r="F21" s="55">
        <f t="shared" si="0"/>
        <v>18791</v>
      </c>
      <c r="G21" s="86">
        <v>380020</v>
      </c>
      <c r="H21" s="55">
        <f t="shared" si="1"/>
        <v>68999</v>
      </c>
      <c r="I21" s="86">
        <v>396207</v>
      </c>
      <c r="J21" s="75">
        <f t="shared" si="2"/>
        <v>16187</v>
      </c>
    </row>
    <row r="22" spans="1:10">
      <c r="A22" s="56">
        <v>13073042</v>
      </c>
      <c r="B22" s="33">
        <v>5352</v>
      </c>
      <c r="C22" s="36" t="s">
        <v>28</v>
      </c>
      <c r="D22" s="251">
        <v>142245</v>
      </c>
      <c r="E22" s="86">
        <v>165495</v>
      </c>
      <c r="F22" s="55">
        <f t="shared" si="0"/>
        <v>23250</v>
      </c>
      <c r="G22" s="86">
        <v>198355</v>
      </c>
      <c r="H22" s="55">
        <f t="shared" si="1"/>
        <v>32860</v>
      </c>
      <c r="I22" s="86">
        <v>182166</v>
      </c>
      <c r="J22" s="75">
        <f t="shared" si="2"/>
        <v>-16189</v>
      </c>
    </row>
    <row r="23" spans="1:10">
      <c r="A23" s="56">
        <v>13073043</v>
      </c>
      <c r="B23" s="33">
        <v>5352</v>
      </c>
      <c r="C23" s="36" t="s">
        <v>29</v>
      </c>
      <c r="D23" s="251">
        <v>175827</v>
      </c>
      <c r="E23" s="86">
        <v>205574</v>
      </c>
      <c r="F23" s="55">
        <f t="shared" si="0"/>
        <v>29747</v>
      </c>
      <c r="G23" s="86">
        <v>218289</v>
      </c>
      <c r="H23" s="55">
        <f t="shared" si="1"/>
        <v>12715</v>
      </c>
      <c r="I23" s="86">
        <v>229145</v>
      </c>
      <c r="J23" s="75">
        <f t="shared" si="2"/>
        <v>10856</v>
      </c>
    </row>
    <row r="24" spans="1:10">
      <c r="A24" s="56">
        <v>13073051</v>
      </c>
      <c r="B24" s="33">
        <v>5352</v>
      </c>
      <c r="C24" s="36" t="s">
        <v>30</v>
      </c>
      <c r="D24" s="251">
        <v>292864</v>
      </c>
      <c r="E24" s="86">
        <v>340394</v>
      </c>
      <c r="F24" s="55">
        <f t="shared" si="0"/>
        <v>47530</v>
      </c>
      <c r="G24" s="86">
        <v>253212</v>
      </c>
      <c r="H24" s="55">
        <f t="shared" si="1"/>
        <v>-87182</v>
      </c>
      <c r="I24" s="86">
        <v>290368</v>
      </c>
      <c r="J24" s="75">
        <f t="shared" si="2"/>
        <v>37156</v>
      </c>
    </row>
    <row r="25" spans="1:10">
      <c r="A25" s="56">
        <v>13073053</v>
      </c>
      <c r="B25" s="33">
        <v>5352</v>
      </c>
      <c r="C25" s="36" t="s">
        <v>31</v>
      </c>
      <c r="D25" s="251">
        <v>222911</v>
      </c>
      <c r="E25" s="86">
        <v>257897</v>
      </c>
      <c r="F25" s="55">
        <f t="shared" si="0"/>
        <v>34986</v>
      </c>
      <c r="G25" s="86">
        <v>232145</v>
      </c>
      <c r="H25" s="55">
        <f t="shared" si="1"/>
        <v>-25752</v>
      </c>
      <c r="I25" s="86">
        <v>328887</v>
      </c>
      <c r="J25" s="75">
        <f t="shared" si="2"/>
        <v>96742</v>
      </c>
    </row>
    <row r="26" spans="1:10">
      <c r="A26" s="56">
        <v>13073069</v>
      </c>
      <c r="B26" s="33">
        <v>5352</v>
      </c>
      <c r="C26" s="36" t="s">
        <v>32</v>
      </c>
      <c r="D26" s="251">
        <v>296027</v>
      </c>
      <c r="E26" s="86">
        <v>386831</v>
      </c>
      <c r="F26" s="55">
        <f t="shared" si="0"/>
        <v>90804</v>
      </c>
      <c r="G26" s="86">
        <v>396084</v>
      </c>
      <c r="H26" s="55">
        <f t="shared" si="1"/>
        <v>9253</v>
      </c>
      <c r="I26" s="86">
        <v>415271</v>
      </c>
      <c r="J26" s="75">
        <f t="shared" si="2"/>
        <v>19187</v>
      </c>
    </row>
    <row r="27" spans="1:10">
      <c r="A27" s="56">
        <v>13073077</v>
      </c>
      <c r="B27" s="33">
        <v>5352</v>
      </c>
      <c r="C27" s="36" t="s">
        <v>33</v>
      </c>
      <c r="D27" s="251">
        <v>567222</v>
      </c>
      <c r="E27" s="86">
        <v>617525</v>
      </c>
      <c r="F27" s="55">
        <f t="shared" si="0"/>
        <v>50303</v>
      </c>
      <c r="G27" s="86">
        <v>559704</v>
      </c>
      <c r="H27" s="55">
        <f t="shared" si="1"/>
        <v>-57821</v>
      </c>
      <c r="I27" s="86">
        <v>617304</v>
      </c>
      <c r="J27" s="75">
        <f t="shared" si="2"/>
        <v>57600</v>
      </c>
    </row>
    <row r="28" spans="1:10">
      <c r="A28" s="56">
        <v>13073094</v>
      </c>
      <c r="B28" s="33">
        <v>5352</v>
      </c>
      <c r="C28" s="36" t="s">
        <v>34</v>
      </c>
      <c r="D28" s="251">
        <v>464711</v>
      </c>
      <c r="E28" s="86">
        <v>704918</v>
      </c>
      <c r="F28" s="55">
        <f t="shared" si="0"/>
        <v>240207</v>
      </c>
      <c r="G28" s="86">
        <v>703592</v>
      </c>
      <c r="H28" s="55">
        <f t="shared" si="1"/>
        <v>-1326</v>
      </c>
      <c r="I28" s="86">
        <v>709200</v>
      </c>
      <c r="J28" s="75">
        <f t="shared" si="2"/>
        <v>5608</v>
      </c>
    </row>
    <row r="29" spans="1:10">
      <c r="A29" s="56">
        <v>13073010</v>
      </c>
      <c r="B29" s="33">
        <v>5353</v>
      </c>
      <c r="C29" s="36" t="s">
        <v>35</v>
      </c>
      <c r="D29" s="251">
        <v>8947430</v>
      </c>
      <c r="E29" s="86">
        <v>9807153</v>
      </c>
      <c r="F29" s="55">
        <f t="shared" si="0"/>
        <v>859723</v>
      </c>
      <c r="G29" s="86">
        <v>10293444</v>
      </c>
      <c r="H29" s="55">
        <f t="shared" si="1"/>
        <v>486291</v>
      </c>
      <c r="I29" s="86">
        <v>10578150</v>
      </c>
      <c r="J29" s="75">
        <f t="shared" si="2"/>
        <v>284706</v>
      </c>
    </row>
    <row r="30" spans="1:10">
      <c r="A30" s="56">
        <v>13073014</v>
      </c>
      <c r="B30" s="33">
        <v>5353</v>
      </c>
      <c r="C30" s="36" t="s">
        <v>36</v>
      </c>
      <c r="D30" s="251">
        <v>148448</v>
      </c>
      <c r="E30" s="86">
        <v>135081</v>
      </c>
      <c r="F30" s="55">
        <f t="shared" si="0"/>
        <v>-13367</v>
      </c>
      <c r="G30" s="86">
        <v>176661</v>
      </c>
      <c r="H30" s="55">
        <f t="shared" si="1"/>
        <v>41580</v>
      </c>
      <c r="I30" s="86">
        <v>185400</v>
      </c>
      <c r="J30" s="75">
        <f t="shared" si="2"/>
        <v>8739</v>
      </c>
    </row>
    <row r="31" spans="1:10">
      <c r="A31" s="56">
        <v>13073027</v>
      </c>
      <c r="B31" s="33">
        <v>5353</v>
      </c>
      <c r="C31" s="36" t="s">
        <v>37</v>
      </c>
      <c r="D31" s="251">
        <v>972516</v>
      </c>
      <c r="E31" s="86">
        <v>1114502</v>
      </c>
      <c r="F31" s="55">
        <f t="shared" si="0"/>
        <v>141986</v>
      </c>
      <c r="G31" s="86">
        <v>1028628</v>
      </c>
      <c r="H31" s="55">
        <f t="shared" si="1"/>
        <v>-85874</v>
      </c>
      <c r="I31" s="86">
        <v>1250506</v>
      </c>
      <c r="J31" s="75">
        <f t="shared" si="2"/>
        <v>221878</v>
      </c>
    </row>
    <row r="32" spans="1:10">
      <c r="A32" s="56">
        <v>13073038</v>
      </c>
      <c r="B32" s="33">
        <v>5353</v>
      </c>
      <c r="C32" s="36" t="s">
        <v>38</v>
      </c>
      <c r="D32" s="251">
        <v>320518</v>
      </c>
      <c r="E32" s="86">
        <v>404900</v>
      </c>
      <c r="F32" s="55">
        <f t="shared" si="0"/>
        <v>84382</v>
      </c>
      <c r="G32" s="86">
        <v>366018</v>
      </c>
      <c r="H32" s="55">
        <f t="shared" si="1"/>
        <v>-38882</v>
      </c>
      <c r="I32" s="86">
        <v>454885</v>
      </c>
      <c r="J32" s="75">
        <f t="shared" si="2"/>
        <v>88867</v>
      </c>
    </row>
    <row r="33" spans="1:10">
      <c r="A33" s="56">
        <v>13073049</v>
      </c>
      <c r="B33" s="33">
        <v>5353</v>
      </c>
      <c r="C33" s="36" t="s">
        <v>39</v>
      </c>
      <c r="D33" s="251">
        <v>189144</v>
      </c>
      <c r="E33" s="86">
        <v>214697</v>
      </c>
      <c r="F33" s="55">
        <f t="shared" si="0"/>
        <v>25553</v>
      </c>
      <c r="G33" s="86">
        <v>254341</v>
      </c>
      <c r="H33" s="55">
        <f t="shared" si="1"/>
        <v>39644</v>
      </c>
      <c r="I33" s="86">
        <v>304998</v>
      </c>
      <c r="J33" s="75">
        <f t="shared" si="2"/>
        <v>50657</v>
      </c>
    </row>
    <row r="34" spans="1:10">
      <c r="A34" s="56">
        <v>13073063</v>
      </c>
      <c r="B34" s="33">
        <v>5353</v>
      </c>
      <c r="C34" s="36" t="s">
        <v>40</v>
      </c>
      <c r="D34" s="251">
        <v>423863</v>
      </c>
      <c r="E34" s="86">
        <v>474978</v>
      </c>
      <c r="F34" s="55">
        <f t="shared" si="0"/>
        <v>51115</v>
      </c>
      <c r="G34" s="86">
        <v>526769</v>
      </c>
      <c r="H34" s="55">
        <f t="shared" si="1"/>
        <v>51791</v>
      </c>
      <c r="I34" s="86">
        <v>580421</v>
      </c>
      <c r="J34" s="75">
        <f t="shared" si="2"/>
        <v>53652</v>
      </c>
    </row>
    <row r="35" spans="1:10">
      <c r="A35" s="56">
        <v>13073064</v>
      </c>
      <c r="B35" s="33">
        <v>5353</v>
      </c>
      <c r="C35" s="36" t="s">
        <v>41</v>
      </c>
      <c r="D35" s="251">
        <v>213100</v>
      </c>
      <c r="E35" s="86">
        <v>208173</v>
      </c>
      <c r="F35" s="55">
        <f t="shared" si="0"/>
        <v>-4927</v>
      </c>
      <c r="G35" s="86">
        <v>187919</v>
      </c>
      <c r="H35" s="55">
        <f t="shared" si="1"/>
        <v>-20254</v>
      </c>
      <c r="I35" s="86">
        <v>189677</v>
      </c>
      <c r="J35" s="75">
        <f t="shared" si="2"/>
        <v>1758</v>
      </c>
    </row>
    <row r="36" spans="1:10">
      <c r="A36" s="56">
        <v>13073065</v>
      </c>
      <c r="B36" s="33">
        <v>5353</v>
      </c>
      <c r="C36" s="36" t="s">
        <v>42</v>
      </c>
      <c r="D36" s="251">
        <v>622903</v>
      </c>
      <c r="E36" s="86">
        <v>660060</v>
      </c>
      <c r="F36" s="55">
        <f t="shared" si="0"/>
        <v>37157</v>
      </c>
      <c r="G36" s="86">
        <v>683216</v>
      </c>
      <c r="H36" s="55">
        <f t="shared" si="1"/>
        <v>23156</v>
      </c>
      <c r="I36" s="86">
        <v>660315</v>
      </c>
      <c r="J36" s="75">
        <f t="shared" si="2"/>
        <v>-22901</v>
      </c>
    </row>
    <row r="37" spans="1:10">
      <c r="A37" s="56">
        <v>13073072</v>
      </c>
      <c r="B37" s="33">
        <v>5353</v>
      </c>
      <c r="C37" s="36" t="s">
        <v>43</v>
      </c>
      <c r="D37" s="251">
        <v>311283</v>
      </c>
      <c r="E37" s="86">
        <v>486032</v>
      </c>
      <c r="F37" s="55">
        <f t="shared" si="0"/>
        <v>174749</v>
      </c>
      <c r="G37" s="86">
        <v>360644</v>
      </c>
      <c r="H37" s="55">
        <f t="shared" si="1"/>
        <v>-125388</v>
      </c>
      <c r="I37" s="86">
        <v>228367</v>
      </c>
      <c r="J37" s="75">
        <f t="shared" si="2"/>
        <v>-132277</v>
      </c>
    </row>
    <row r="38" spans="1:10">
      <c r="A38" s="56">
        <v>13073074</v>
      </c>
      <c r="B38" s="33">
        <v>5353</v>
      </c>
      <c r="C38" s="36" t="s">
        <v>44</v>
      </c>
      <c r="D38" s="251">
        <v>124101</v>
      </c>
      <c r="E38" s="86">
        <v>131165</v>
      </c>
      <c r="F38" s="55">
        <f t="shared" si="0"/>
        <v>7064</v>
      </c>
      <c r="G38" s="86">
        <v>175371</v>
      </c>
      <c r="H38" s="55">
        <f t="shared" si="1"/>
        <v>44206</v>
      </c>
      <c r="I38" s="86">
        <v>182926</v>
      </c>
      <c r="J38" s="75">
        <f t="shared" si="2"/>
        <v>7555</v>
      </c>
    </row>
    <row r="39" spans="1:10">
      <c r="A39" s="56">
        <v>13073083</v>
      </c>
      <c r="B39" s="33">
        <v>5353</v>
      </c>
      <c r="C39" s="36" t="s">
        <v>45</v>
      </c>
      <c r="D39" s="251">
        <v>521122</v>
      </c>
      <c r="E39" s="86">
        <v>788560</v>
      </c>
      <c r="F39" s="55">
        <f t="shared" si="0"/>
        <v>267438</v>
      </c>
      <c r="G39" s="86">
        <v>541512</v>
      </c>
      <c r="H39" s="55">
        <f t="shared" si="1"/>
        <v>-247048</v>
      </c>
      <c r="I39" s="86">
        <v>592473</v>
      </c>
      <c r="J39" s="75">
        <f t="shared" si="2"/>
        <v>50961</v>
      </c>
    </row>
    <row r="40" spans="1:10">
      <c r="A40" s="56">
        <v>13073002</v>
      </c>
      <c r="B40" s="33">
        <v>5354</v>
      </c>
      <c r="C40" s="36" t="s">
        <v>46</v>
      </c>
      <c r="D40" s="251">
        <v>918197</v>
      </c>
      <c r="E40" s="86">
        <v>1015628</v>
      </c>
      <c r="F40" s="55">
        <f t="shared" si="0"/>
        <v>97431</v>
      </c>
      <c r="G40" s="86">
        <v>1402309</v>
      </c>
      <c r="H40" s="55">
        <f t="shared" si="1"/>
        <v>386681</v>
      </c>
      <c r="I40" s="86">
        <v>1292615</v>
      </c>
      <c r="J40" s="75">
        <f t="shared" si="2"/>
        <v>-109694</v>
      </c>
    </row>
    <row r="41" spans="1:10">
      <c r="A41" s="56">
        <v>13073012</v>
      </c>
      <c r="B41" s="33">
        <v>5354</v>
      </c>
      <c r="C41" s="36" t="s">
        <v>47</v>
      </c>
      <c r="D41" s="251">
        <v>731886</v>
      </c>
      <c r="E41" s="86">
        <v>845984</v>
      </c>
      <c r="F41" s="55">
        <f t="shared" si="0"/>
        <v>114098</v>
      </c>
      <c r="G41" s="86">
        <v>996052</v>
      </c>
      <c r="H41" s="55">
        <f t="shared" si="1"/>
        <v>150068</v>
      </c>
      <c r="I41" s="86">
        <v>847899</v>
      </c>
      <c r="J41" s="75">
        <f t="shared" si="2"/>
        <v>-148153</v>
      </c>
    </row>
    <row r="42" spans="1:10">
      <c r="A42" s="56">
        <v>13073017</v>
      </c>
      <c r="B42" s="33">
        <v>5354</v>
      </c>
      <c r="C42" s="36" t="s">
        <v>48</v>
      </c>
      <c r="D42" s="251">
        <v>908633</v>
      </c>
      <c r="E42" s="86">
        <v>1163214</v>
      </c>
      <c r="F42" s="55">
        <f t="shared" si="0"/>
        <v>254581</v>
      </c>
      <c r="G42" s="86">
        <v>1211574</v>
      </c>
      <c r="H42" s="55">
        <f t="shared" si="1"/>
        <v>48360</v>
      </c>
      <c r="I42" s="86">
        <v>1393209</v>
      </c>
      <c r="J42" s="75">
        <f t="shared" si="2"/>
        <v>181635</v>
      </c>
    </row>
    <row r="43" spans="1:10">
      <c r="A43" s="56">
        <v>13073067</v>
      </c>
      <c r="B43" s="33">
        <v>5354</v>
      </c>
      <c r="C43" s="36" t="s">
        <v>49</v>
      </c>
      <c r="D43" s="251">
        <v>1652452</v>
      </c>
      <c r="E43" s="86">
        <v>1936006</v>
      </c>
      <c r="F43" s="55">
        <f t="shared" si="0"/>
        <v>283554</v>
      </c>
      <c r="G43" s="86">
        <v>1844560</v>
      </c>
      <c r="H43" s="55">
        <f t="shared" si="1"/>
        <v>-91446</v>
      </c>
      <c r="I43" s="86">
        <v>1783494</v>
      </c>
      <c r="J43" s="75">
        <f t="shared" si="2"/>
        <v>-61066</v>
      </c>
    </row>
    <row r="44" spans="1:10">
      <c r="A44" s="56">
        <v>13073100</v>
      </c>
      <c r="B44" s="33">
        <v>5354</v>
      </c>
      <c r="C44" s="36" t="s">
        <v>50</v>
      </c>
      <c r="D44" s="251">
        <v>494438</v>
      </c>
      <c r="E44" s="86">
        <v>632865</v>
      </c>
      <c r="F44" s="55">
        <f t="shared" si="0"/>
        <v>138427</v>
      </c>
      <c r="G44" s="86">
        <v>540931</v>
      </c>
      <c r="H44" s="55">
        <f t="shared" si="1"/>
        <v>-91934</v>
      </c>
      <c r="I44" s="86">
        <v>547921</v>
      </c>
      <c r="J44" s="75">
        <f t="shared" si="2"/>
        <v>6990</v>
      </c>
    </row>
    <row r="45" spans="1:10">
      <c r="A45" s="56">
        <v>13073103</v>
      </c>
      <c r="B45" s="33">
        <v>5354</v>
      </c>
      <c r="C45" s="36" t="s">
        <v>51</v>
      </c>
      <c r="D45" s="251">
        <v>821695</v>
      </c>
      <c r="E45" s="86">
        <v>860082</v>
      </c>
      <c r="F45" s="55">
        <f t="shared" si="0"/>
        <v>38387</v>
      </c>
      <c r="G45" s="86">
        <v>1132992</v>
      </c>
      <c r="H45" s="55">
        <f t="shared" si="1"/>
        <v>272910</v>
      </c>
      <c r="I45" s="86">
        <v>959656</v>
      </c>
      <c r="J45" s="75">
        <f t="shared" si="2"/>
        <v>-173336</v>
      </c>
    </row>
    <row r="46" spans="1:10">
      <c r="A46" s="56">
        <v>13073024</v>
      </c>
      <c r="B46" s="33">
        <v>5355</v>
      </c>
      <c r="C46" s="36" t="s">
        <v>52</v>
      </c>
      <c r="D46" s="251">
        <v>527653</v>
      </c>
      <c r="E46" s="86">
        <v>547966</v>
      </c>
      <c r="F46" s="55">
        <f t="shared" si="0"/>
        <v>20313</v>
      </c>
      <c r="G46" s="86">
        <v>600139</v>
      </c>
      <c r="H46" s="55">
        <f t="shared" si="1"/>
        <v>52173</v>
      </c>
      <c r="I46" s="86">
        <v>581910</v>
      </c>
      <c r="J46" s="75">
        <f t="shared" si="2"/>
        <v>-18229</v>
      </c>
    </row>
    <row r="47" spans="1:10">
      <c r="A47" s="56">
        <v>13073029</v>
      </c>
      <c r="B47" s="33">
        <v>5355</v>
      </c>
      <c r="C47" s="36" t="s">
        <v>53</v>
      </c>
      <c r="D47" s="251">
        <v>242468</v>
      </c>
      <c r="E47" s="86">
        <v>262752</v>
      </c>
      <c r="F47" s="55">
        <f t="shared" si="0"/>
        <v>20284</v>
      </c>
      <c r="G47" s="86">
        <v>216266</v>
      </c>
      <c r="H47" s="55">
        <f t="shared" si="1"/>
        <v>-46486</v>
      </c>
      <c r="I47" s="86">
        <v>273242</v>
      </c>
      <c r="J47" s="75">
        <f t="shared" si="2"/>
        <v>56976</v>
      </c>
    </row>
    <row r="48" spans="1:10">
      <c r="A48" s="56">
        <v>13073034</v>
      </c>
      <c r="B48" s="33">
        <v>5355</v>
      </c>
      <c r="C48" s="36" t="s">
        <v>54</v>
      </c>
      <c r="D48" s="251">
        <v>293208</v>
      </c>
      <c r="E48" s="86">
        <v>325706</v>
      </c>
      <c r="F48" s="55">
        <f t="shared" si="0"/>
        <v>32498</v>
      </c>
      <c r="G48" s="86">
        <v>380081</v>
      </c>
      <c r="H48" s="55">
        <f t="shared" si="1"/>
        <v>54375</v>
      </c>
      <c r="I48" s="86">
        <v>354261</v>
      </c>
      <c r="J48" s="75">
        <f t="shared" si="2"/>
        <v>-25820</v>
      </c>
    </row>
    <row r="49" spans="1:10">
      <c r="A49" s="56">
        <v>13073057</v>
      </c>
      <c r="B49" s="33">
        <v>5355</v>
      </c>
      <c r="C49" s="36" t="s">
        <v>55</v>
      </c>
      <c r="D49" s="251">
        <v>133856</v>
      </c>
      <c r="E49" s="86">
        <v>104309</v>
      </c>
      <c r="F49" s="55">
        <f t="shared" si="0"/>
        <v>-29547</v>
      </c>
      <c r="G49" s="86">
        <v>160554</v>
      </c>
      <c r="H49" s="55">
        <f t="shared" si="1"/>
        <v>56245</v>
      </c>
      <c r="I49" s="86">
        <v>209564</v>
      </c>
      <c r="J49" s="75">
        <f t="shared" si="2"/>
        <v>49010</v>
      </c>
    </row>
    <row r="50" spans="1:10">
      <c r="A50" s="56">
        <v>13073062</v>
      </c>
      <c r="B50" s="33">
        <v>5355</v>
      </c>
      <c r="C50" s="36" t="s">
        <v>56</v>
      </c>
      <c r="D50" s="251">
        <v>212520</v>
      </c>
      <c r="E50" s="86">
        <v>217205</v>
      </c>
      <c r="F50" s="55">
        <f t="shared" si="0"/>
        <v>4685</v>
      </c>
      <c r="G50" s="86">
        <v>260692</v>
      </c>
      <c r="H50" s="55">
        <f t="shared" si="1"/>
        <v>43487</v>
      </c>
      <c r="I50" s="86">
        <v>268541</v>
      </c>
      <c r="J50" s="75">
        <f t="shared" si="2"/>
        <v>7849</v>
      </c>
    </row>
    <row r="51" spans="1:10">
      <c r="A51" s="56">
        <v>13073076</v>
      </c>
      <c r="B51" s="33">
        <v>5355</v>
      </c>
      <c r="C51" s="36" t="s">
        <v>57</v>
      </c>
      <c r="D51" s="251">
        <v>605956</v>
      </c>
      <c r="E51" s="86">
        <v>554779</v>
      </c>
      <c r="F51" s="55">
        <f t="shared" si="0"/>
        <v>-51177</v>
      </c>
      <c r="G51" s="86">
        <v>602622</v>
      </c>
      <c r="H51" s="55">
        <f t="shared" si="1"/>
        <v>47843</v>
      </c>
      <c r="I51" s="86">
        <v>745655</v>
      </c>
      <c r="J51" s="75">
        <f t="shared" si="2"/>
        <v>143033</v>
      </c>
    </row>
    <row r="52" spans="1:10">
      <c r="A52" s="56">
        <v>13073086</v>
      </c>
      <c r="B52" s="33">
        <v>5355</v>
      </c>
      <c r="C52" s="36" t="s">
        <v>58</v>
      </c>
      <c r="D52" s="251">
        <v>301441</v>
      </c>
      <c r="E52" s="86">
        <v>308956</v>
      </c>
      <c r="F52" s="55">
        <f t="shared" si="0"/>
        <v>7515</v>
      </c>
      <c r="G52" s="86">
        <v>786658</v>
      </c>
      <c r="H52" s="55">
        <f t="shared" si="1"/>
        <v>477702</v>
      </c>
      <c r="I52" s="86">
        <v>70247</v>
      </c>
      <c r="J52" s="75">
        <f t="shared" si="2"/>
        <v>-716411</v>
      </c>
    </row>
    <row r="53" spans="1:10">
      <c r="A53" s="56">
        <v>13073096</v>
      </c>
      <c r="B53" s="33">
        <v>5355</v>
      </c>
      <c r="C53" s="36" t="s">
        <v>59</v>
      </c>
      <c r="D53" s="251">
        <v>614957</v>
      </c>
      <c r="E53" s="86">
        <v>682356</v>
      </c>
      <c r="F53" s="55">
        <f t="shared" si="0"/>
        <v>67399</v>
      </c>
      <c r="G53" s="86">
        <v>726235</v>
      </c>
      <c r="H53" s="55">
        <f t="shared" si="1"/>
        <v>43879</v>
      </c>
      <c r="I53" s="86">
        <v>814027</v>
      </c>
      <c r="J53" s="75">
        <f t="shared" si="2"/>
        <v>87792</v>
      </c>
    </row>
    <row r="54" spans="1:10">
      <c r="A54" s="56">
        <v>13073097</v>
      </c>
      <c r="B54" s="33">
        <v>5355</v>
      </c>
      <c r="C54" s="36" t="s">
        <v>60</v>
      </c>
      <c r="D54" s="251">
        <v>107298</v>
      </c>
      <c r="E54" s="86">
        <v>119472</v>
      </c>
      <c r="F54" s="55">
        <f t="shared" si="0"/>
        <v>12174</v>
      </c>
      <c r="G54" s="86">
        <v>151777</v>
      </c>
      <c r="H54" s="55">
        <f t="shared" si="1"/>
        <v>32305</v>
      </c>
      <c r="I54" s="86">
        <v>155627</v>
      </c>
      <c r="J54" s="75">
        <f t="shared" si="2"/>
        <v>3850</v>
      </c>
    </row>
    <row r="55" spans="1:10">
      <c r="A55" s="56">
        <v>13073098</v>
      </c>
      <c r="B55" s="33">
        <v>5355</v>
      </c>
      <c r="C55" s="36" t="s">
        <v>61</v>
      </c>
      <c r="D55" s="251">
        <v>350768</v>
      </c>
      <c r="E55" s="86">
        <v>274207</v>
      </c>
      <c r="F55" s="55">
        <f t="shared" si="0"/>
        <v>-76561</v>
      </c>
      <c r="G55" s="86">
        <v>311778</v>
      </c>
      <c r="H55" s="55">
        <f t="shared" si="1"/>
        <v>37571</v>
      </c>
      <c r="I55" s="86">
        <v>339947</v>
      </c>
      <c r="J55" s="75">
        <f t="shared" si="2"/>
        <v>28169</v>
      </c>
    </row>
    <row r="56" spans="1:10">
      <c r="A56" s="56">
        <v>13073023</v>
      </c>
      <c r="B56" s="33">
        <v>5356</v>
      </c>
      <c r="C56" s="36" t="s">
        <v>62</v>
      </c>
      <c r="D56" s="251">
        <v>246575</v>
      </c>
      <c r="E56" s="86">
        <v>249615</v>
      </c>
      <c r="F56" s="55">
        <f t="shared" si="0"/>
        <v>3040</v>
      </c>
      <c r="G56" s="86">
        <v>279406</v>
      </c>
      <c r="H56" s="55">
        <f t="shared" si="1"/>
        <v>29791</v>
      </c>
      <c r="I56" s="86">
        <v>285662</v>
      </c>
      <c r="J56" s="75">
        <f t="shared" si="2"/>
        <v>6256</v>
      </c>
    </row>
    <row r="57" spans="1:10">
      <c r="A57" s="56">
        <v>13073090</v>
      </c>
      <c r="B57" s="33">
        <v>5356</v>
      </c>
      <c r="C57" s="36" t="s">
        <v>63</v>
      </c>
      <c r="D57" s="251">
        <v>3425890</v>
      </c>
      <c r="E57" s="86">
        <v>3276007</v>
      </c>
      <c r="F57" s="55">
        <f t="shared" si="0"/>
        <v>-149883</v>
      </c>
      <c r="G57" s="86">
        <v>3267082</v>
      </c>
      <c r="H57" s="55">
        <f t="shared" si="1"/>
        <v>-8925</v>
      </c>
      <c r="I57" s="86">
        <v>3137583</v>
      </c>
      <c r="J57" s="75">
        <f t="shared" si="2"/>
        <v>-129499</v>
      </c>
    </row>
    <row r="58" spans="1:10">
      <c r="A58" s="56">
        <v>13073102</v>
      </c>
      <c r="B58" s="33">
        <v>5356</v>
      </c>
      <c r="C58" s="36" t="s">
        <v>64</v>
      </c>
      <c r="D58" s="251">
        <v>569906</v>
      </c>
      <c r="E58" s="86">
        <v>590302</v>
      </c>
      <c r="F58" s="55">
        <f t="shared" si="0"/>
        <v>20396</v>
      </c>
      <c r="G58" s="86">
        <v>620462</v>
      </c>
      <c r="H58" s="55">
        <f t="shared" si="1"/>
        <v>30160</v>
      </c>
      <c r="I58" s="86">
        <v>678157</v>
      </c>
      <c r="J58" s="75">
        <f t="shared" si="2"/>
        <v>57695</v>
      </c>
    </row>
    <row r="59" spans="1:10">
      <c r="A59" s="56">
        <v>13073006</v>
      </c>
      <c r="B59" s="33">
        <v>5357</v>
      </c>
      <c r="C59" s="36" t="s">
        <v>65</v>
      </c>
      <c r="D59" s="251">
        <v>685511</v>
      </c>
      <c r="E59" s="86">
        <v>773666</v>
      </c>
      <c r="F59" s="55">
        <f t="shared" si="0"/>
        <v>88155</v>
      </c>
      <c r="G59" s="86">
        <v>979307</v>
      </c>
      <c r="H59" s="55">
        <f t="shared" si="1"/>
        <v>205641</v>
      </c>
      <c r="I59" s="86">
        <v>906340</v>
      </c>
      <c r="J59" s="75">
        <f t="shared" si="2"/>
        <v>-72967</v>
      </c>
    </row>
    <row r="60" spans="1:10">
      <c r="A60" s="142">
        <v>13073026</v>
      </c>
      <c r="B60" s="133">
        <v>5357</v>
      </c>
      <c r="C60" s="162" t="s">
        <v>66</v>
      </c>
      <c r="D60" s="251"/>
      <c r="E60" s="86"/>
      <c r="F60" s="55"/>
      <c r="G60" s="86"/>
      <c r="H60" s="55"/>
      <c r="I60" s="86"/>
      <c r="J60" s="75"/>
    </row>
    <row r="61" spans="1:10">
      <c r="A61" s="56">
        <v>13073031</v>
      </c>
      <c r="B61" s="33">
        <v>5357</v>
      </c>
      <c r="C61" s="36" t="s">
        <v>67</v>
      </c>
      <c r="D61" s="251">
        <v>1156291</v>
      </c>
      <c r="E61" s="86">
        <v>1306672</v>
      </c>
      <c r="F61" s="55">
        <f t="shared" si="0"/>
        <v>150381</v>
      </c>
      <c r="G61" s="86">
        <v>1785023</v>
      </c>
      <c r="H61" s="55">
        <f t="shared" si="1"/>
        <v>478351</v>
      </c>
      <c r="I61" s="86">
        <v>1271198</v>
      </c>
      <c r="J61" s="75">
        <f t="shared" ref="J61:J62" si="3">I61-G61</f>
        <v>-513825</v>
      </c>
    </row>
    <row r="62" spans="1:10">
      <c r="A62" s="56">
        <v>13073048</v>
      </c>
      <c r="B62" s="33">
        <v>5357</v>
      </c>
      <c r="C62" s="36" t="s">
        <v>68</v>
      </c>
      <c r="D62" s="251">
        <v>160538</v>
      </c>
      <c r="E62" s="86">
        <v>154443</v>
      </c>
      <c r="F62" s="55">
        <f t="shared" si="0"/>
        <v>-6095</v>
      </c>
      <c r="G62" s="86">
        <v>177586</v>
      </c>
      <c r="H62" s="55">
        <f t="shared" si="1"/>
        <v>23143</v>
      </c>
      <c r="I62" s="86">
        <v>200942</v>
      </c>
      <c r="J62" s="75">
        <f t="shared" si="3"/>
        <v>23356</v>
      </c>
    </row>
    <row r="63" spans="1:10">
      <c r="A63" s="142">
        <v>13073056</v>
      </c>
      <c r="B63" s="133">
        <v>5357</v>
      </c>
      <c r="C63" s="162" t="s">
        <v>69</v>
      </c>
      <c r="D63" s="252"/>
      <c r="E63" s="87"/>
      <c r="F63" s="55"/>
      <c r="G63" s="253"/>
      <c r="H63" s="55"/>
      <c r="I63" s="253"/>
      <c r="J63" s="75"/>
    </row>
    <row r="64" spans="1:10">
      <c r="A64" s="56">
        <v>13073084</v>
      </c>
      <c r="B64" s="33">
        <v>5357</v>
      </c>
      <c r="C64" s="36" t="s">
        <v>70</v>
      </c>
      <c r="D64" s="251">
        <v>2049305</v>
      </c>
      <c r="E64" s="86">
        <v>2276403</v>
      </c>
      <c r="F64" s="55">
        <f t="shared" si="0"/>
        <v>227098</v>
      </c>
      <c r="G64" s="86">
        <v>2463402</v>
      </c>
      <c r="H64" s="55">
        <f t="shared" si="1"/>
        <v>186999</v>
      </c>
      <c r="I64" s="86">
        <v>2699247</v>
      </c>
      <c r="J64" s="75">
        <f t="shared" ref="J64" si="4">I64-G64</f>
        <v>235845</v>
      </c>
    </row>
    <row r="65" spans="1:10">
      <c r="A65" s="142">
        <v>13073091</v>
      </c>
      <c r="B65" s="133">
        <v>5357</v>
      </c>
      <c r="C65" s="162" t="s">
        <v>71</v>
      </c>
      <c r="D65" s="252"/>
      <c r="E65" s="87"/>
      <c r="F65" s="55"/>
      <c r="G65" s="253"/>
      <c r="H65" s="55"/>
      <c r="I65" s="253"/>
      <c r="J65" s="75"/>
    </row>
    <row r="66" spans="1:10">
      <c r="A66" s="56">
        <v>13073106</v>
      </c>
      <c r="B66" s="33">
        <v>5357</v>
      </c>
      <c r="C66" s="36" t="s">
        <v>72</v>
      </c>
      <c r="D66" s="251">
        <v>421304</v>
      </c>
      <c r="E66" s="86">
        <v>439259</v>
      </c>
      <c r="F66" s="55">
        <f t="shared" si="0"/>
        <v>17955</v>
      </c>
      <c r="G66" s="86">
        <v>473798</v>
      </c>
      <c r="H66" s="55">
        <f t="shared" si="1"/>
        <v>34539</v>
      </c>
      <c r="I66" s="86">
        <v>555189</v>
      </c>
      <c r="J66" s="75">
        <f t="shared" ref="J66:J69" si="5">I66-G66</f>
        <v>81391</v>
      </c>
    </row>
    <row r="67" spans="1:10" ht="17.25">
      <c r="A67" s="143">
        <v>13073107</v>
      </c>
      <c r="B67" s="131">
        <v>5357</v>
      </c>
      <c r="C67" s="164" t="s">
        <v>147</v>
      </c>
      <c r="D67" s="251">
        <v>889671</v>
      </c>
      <c r="E67" s="86">
        <v>988774</v>
      </c>
      <c r="F67" s="55">
        <f t="shared" si="0"/>
        <v>99103</v>
      </c>
      <c r="G67" s="86">
        <v>991090</v>
      </c>
      <c r="H67" s="55">
        <f t="shared" si="1"/>
        <v>2316</v>
      </c>
      <c r="I67" s="86">
        <v>1048551</v>
      </c>
      <c r="J67" s="75">
        <f t="shared" si="5"/>
        <v>57461</v>
      </c>
    </row>
    <row r="68" spans="1:10">
      <c r="A68" s="56">
        <v>13073036</v>
      </c>
      <c r="B68" s="33">
        <v>5358</v>
      </c>
      <c r="C68" s="36" t="s">
        <v>74</v>
      </c>
      <c r="D68" s="251">
        <v>105467</v>
      </c>
      <c r="E68" s="86">
        <v>130199</v>
      </c>
      <c r="F68" s="55">
        <f t="shared" si="0"/>
        <v>24732</v>
      </c>
      <c r="G68" s="86">
        <v>134831</v>
      </c>
      <c r="H68" s="55">
        <f t="shared" si="1"/>
        <v>4632</v>
      </c>
      <c r="I68" s="86">
        <v>148688</v>
      </c>
      <c r="J68" s="75">
        <f t="shared" si="5"/>
        <v>13857</v>
      </c>
    </row>
    <row r="69" spans="1:10">
      <c r="A69" s="56">
        <v>13073041</v>
      </c>
      <c r="B69" s="33">
        <v>5358</v>
      </c>
      <c r="C69" s="36" t="s">
        <v>75</v>
      </c>
      <c r="D69" s="251">
        <v>293863</v>
      </c>
      <c r="E69" s="86">
        <v>161840</v>
      </c>
      <c r="F69" s="55">
        <f t="shared" si="0"/>
        <v>-132023</v>
      </c>
      <c r="G69" s="86">
        <v>212269</v>
      </c>
      <c r="H69" s="55">
        <f t="shared" si="1"/>
        <v>50429</v>
      </c>
      <c r="I69" s="86">
        <v>174407</v>
      </c>
      <c r="J69" s="75">
        <f t="shared" si="5"/>
        <v>-37862</v>
      </c>
    </row>
    <row r="70" spans="1:10">
      <c r="A70" s="140">
        <v>13073047</v>
      </c>
      <c r="B70" s="135">
        <v>5358</v>
      </c>
      <c r="C70" s="166" t="s">
        <v>76</v>
      </c>
      <c r="D70" s="251"/>
      <c r="E70" s="86"/>
      <c r="F70" s="55">
        <f t="shared" ref="F70:F110" si="6">E70-D70</f>
        <v>0</v>
      </c>
      <c r="G70" s="253"/>
      <c r="H70" s="55"/>
      <c r="I70" s="253"/>
      <c r="J70" s="75"/>
    </row>
    <row r="71" spans="1:10">
      <c r="A71" s="56">
        <v>13073054</v>
      </c>
      <c r="B71" s="33">
        <v>5358</v>
      </c>
      <c r="C71" s="36" t="s">
        <v>77</v>
      </c>
      <c r="D71" s="251">
        <v>1450540</v>
      </c>
      <c r="E71" s="86">
        <v>1584423</v>
      </c>
      <c r="F71" s="55">
        <f t="shared" si="6"/>
        <v>133883</v>
      </c>
      <c r="G71" s="86">
        <v>1477686</v>
      </c>
      <c r="H71" s="55">
        <f t="shared" ref="H71:H110" si="7">G71-E71</f>
        <v>-106737</v>
      </c>
      <c r="I71" s="86">
        <v>1452242</v>
      </c>
      <c r="J71" s="75">
        <f t="shared" ref="J71" si="8">I71-G71</f>
        <v>-25444</v>
      </c>
    </row>
    <row r="72" spans="1:10">
      <c r="A72" s="140">
        <v>13073058</v>
      </c>
      <c r="B72" s="135">
        <v>5358</v>
      </c>
      <c r="C72" s="166" t="s">
        <v>78</v>
      </c>
      <c r="D72" s="251"/>
      <c r="E72" s="86"/>
      <c r="F72" s="55">
        <f t="shared" si="6"/>
        <v>0</v>
      </c>
      <c r="G72" s="253"/>
      <c r="H72" s="55"/>
      <c r="I72" s="253"/>
      <c r="J72" s="75"/>
    </row>
    <row r="73" spans="1:10" ht="17.25">
      <c r="A73" s="141">
        <v>13073060</v>
      </c>
      <c r="B73" s="137">
        <v>5358</v>
      </c>
      <c r="C73" s="168" t="s">
        <v>148</v>
      </c>
      <c r="D73" s="251">
        <f>969768+133294+116001</f>
        <v>1219063</v>
      </c>
      <c r="E73" s="86">
        <f>1150534+133540+123433</f>
        <v>1407507</v>
      </c>
      <c r="F73" s="55">
        <f t="shared" si="6"/>
        <v>188444</v>
      </c>
      <c r="G73" s="86">
        <v>1442456</v>
      </c>
      <c r="H73" s="55">
        <f t="shared" si="7"/>
        <v>34949</v>
      </c>
      <c r="I73" s="86">
        <v>1321826</v>
      </c>
      <c r="J73" s="75">
        <f t="shared" ref="J73:J110" si="9">I73-G73</f>
        <v>-120630</v>
      </c>
    </row>
    <row r="74" spans="1:10">
      <c r="A74" s="56">
        <v>13073061</v>
      </c>
      <c r="B74" s="33">
        <v>5358</v>
      </c>
      <c r="C74" s="36" t="s">
        <v>80</v>
      </c>
      <c r="D74" s="251">
        <v>518784</v>
      </c>
      <c r="E74" s="86">
        <v>535128</v>
      </c>
      <c r="F74" s="55">
        <f t="shared" si="6"/>
        <v>16344</v>
      </c>
      <c r="G74" s="86">
        <v>430165</v>
      </c>
      <c r="H74" s="55">
        <f t="shared" si="7"/>
        <v>-104963</v>
      </c>
      <c r="I74" s="86">
        <v>433994</v>
      </c>
      <c r="J74" s="75">
        <f t="shared" si="9"/>
        <v>3829</v>
      </c>
    </row>
    <row r="75" spans="1:10">
      <c r="A75" s="56">
        <v>13073087</v>
      </c>
      <c r="B75" s="33">
        <v>5358</v>
      </c>
      <c r="C75" s="36" t="s">
        <v>81</v>
      </c>
      <c r="D75" s="251">
        <v>1385768</v>
      </c>
      <c r="E75" s="86">
        <v>1329350</v>
      </c>
      <c r="F75" s="55">
        <f t="shared" si="6"/>
        <v>-56418</v>
      </c>
      <c r="G75" s="86">
        <v>1344155</v>
      </c>
      <c r="H75" s="55">
        <f t="shared" si="7"/>
        <v>14805</v>
      </c>
      <c r="I75" s="86">
        <v>1493234</v>
      </c>
      <c r="J75" s="75">
        <f t="shared" si="9"/>
        <v>149079</v>
      </c>
    </row>
    <row r="76" spans="1:10">
      <c r="A76" s="56">
        <v>13073099</v>
      </c>
      <c r="B76" s="33">
        <v>5358</v>
      </c>
      <c r="C76" s="36" t="s">
        <v>82</v>
      </c>
      <c r="D76" s="251">
        <v>1030585</v>
      </c>
      <c r="E76" s="86">
        <v>1079008</v>
      </c>
      <c r="F76" s="55">
        <f t="shared" si="6"/>
        <v>48423</v>
      </c>
      <c r="G76" s="86">
        <v>1125251</v>
      </c>
      <c r="H76" s="55">
        <f t="shared" si="7"/>
        <v>46243</v>
      </c>
      <c r="I76" s="86">
        <v>1354857</v>
      </c>
      <c r="J76" s="75">
        <f t="shared" si="9"/>
        <v>229606</v>
      </c>
    </row>
    <row r="77" spans="1:10">
      <c r="A77" s="56">
        <v>13073104</v>
      </c>
      <c r="B77" s="33">
        <v>5358</v>
      </c>
      <c r="C77" s="36" t="s">
        <v>83</v>
      </c>
      <c r="D77" s="251">
        <v>473620</v>
      </c>
      <c r="E77" s="86">
        <v>502852</v>
      </c>
      <c r="F77" s="55">
        <f t="shared" si="6"/>
        <v>29232</v>
      </c>
      <c r="G77" s="86">
        <v>611798</v>
      </c>
      <c r="H77" s="55">
        <f t="shared" si="7"/>
        <v>108946</v>
      </c>
      <c r="I77" s="86">
        <v>639576</v>
      </c>
      <c r="J77" s="75">
        <f t="shared" si="9"/>
        <v>27778</v>
      </c>
    </row>
    <row r="78" spans="1:10">
      <c r="A78" s="56">
        <v>13073004</v>
      </c>
      <c r="B78" s="33">
        <v>5359</v>
      </c>
      <c r="C78" s="36" t="s">
        <v>84</v>
      </c>
      <c r="D78" s="251">
        <v>503799</v>
      </c>
      <c r="E78" s="86">
        <v>518313</v>
      </c>
      <c r="F78" s="55">
        <f t="shared" si="6"/>
        <v>14514</v>
      </c>
      <c r="G78" s="86">
        <v>596298</v>
      </c>
      <c r="H78" s="55">
        <f t="shared" si="7"/>
        <v>77985</v>
      </c>
      <c r="I78" s="86">
        <v>574512</v>
      </c>
      <c r="J78" s="75">
        <f t="shared" si="9"/>
        <v>-21786</v>
      </c>
    </row>
    <row r="79" spans="1:10">
      <c r="A79" s="56">
        <v>13073013</v>
      </c>
      <c r="B79" s="33">
        <v>5359</v>
      </c>
      <c r="C79" s="36" t="s">
        <v>85</v>
      </c>
      <c r="D79" s="251">
        <v>589630</v>
      </c>
      <c r="E79" s="86">
        <v>778457</v>
      </c>
      <c r="F79" s="55">
        <f t="shared" si="6"/>
        <v>188827</v>
      </c>
      <c r="G79" s="86">
        <v>856265</v>
      </c>
      <c r="H79" s="55">
        <f t="shared" si="7"/>
        <v>77808</v>
      </c>
      <c r="I79" s="86">
        <v>710726</v>
      </c>
      <c r="J79" s="75">
        <f t="shared" si="9"/>
        <v>-145539</v>
      </c>
    </row>
    <row r="80" spans="1:10">
      <c r="A80" s="56">
        <v>13073019</v>
      </c>
      <c r="B80" s="33">
        <v>5359</v>
      </c>
      <c r="C80" s="36" t="s">
        <v>86</v>
      </c>
      <c r="D80" s="251">
        <v>757290</v>
      </c>
      <c r="E80" s="86">
        <v>1113479</v>
      </c>
      <c r="F80" s="55">
        <f t="shared" si="6"/>
        <v>356189</v>
      </c>
      <c r="G80" s="86">
        <v>929137</v>
      </c>
      <c r="H80" s="55">
        <f t="shared" si="7"/>
        <v>-184342</v>
      </c>
      <c r="I80" s="86">
        <v>977882</v>
      </c>
      <c r="J80" s="75">
        <f t="shared" si="9"/>
        <v>48745</v>
      </c>
    </row>
    <row r="81" spans="1:10">
      <c r="A81" s="56">
        <v>13073030</v>
      </c>
      <c r="B81" s="33">
        <v>5359</v>
      </c>
      <c r="C81" s="36" t="s">
        <v>87</v>
      </c>
      <c r="D81" s="251">
        <v>596714</v>
      </c>
      <c r="E81" s="86">
        <v>711593</v>
      </c>
      <c r="F81" s="55">
        <f t="shared" si="6"/>
        <v>114879</v>
      </c>
      <c r="G81" s="86">
        <v>1020864</v>
      </c>
      <c r="H81" s="55">
        <f t="shared" si="7"/>
        <v>309271</v>
      </c>
      <c r="I81" s="86">
        <v>969262</v>
      </c>
      <c r="J81" s="75">
        <f t="shared" si="9"/>
        <v>-51602</v>
      </c>
    </row>
    <row r="82" spans="1:10">
      <c r="A82" s="56">
        <v>13073052</v>
      </c>
      <c r="B82" s="33">
        <v>5359</v>
      </c>
      <c r="C82" s="36" t="s">
        <v>88</v>
      </c>
      <c r="D82" s="251">
        <v>409178</v>
      </c>
      <c r="E82" s="86">
        <v>364388</v>
      </c>
      <c r="F82" s="55">
        <f t="shared" si="6"/>
        <v>-44790</v>
      </c>
      <c r="G82" s="86">
        <v>362674</v>
      </c>
      <c r="H82" s="55">
        <f t="shared" si="7"/>
        <v>-1714</v>
      </c>
      <c r="I82" s="86">
        <v>340190</v>
      </c>
      <c r="J82" s="75">
        <f t="shared" si="9"/>
        <v>-22484</v>
      </c>
    </row>
    <row r="83" spans="1:10">
      <c r="A83" s="56">
        <v>13073071</v>
      </c>
      <c r="B83" s="33">
        <v>5359</v>
      </c>
      <c r="C83" s="36" t="s">
        <v>89</v>
      </c>
      <c r="D83" s="251">
        <v>246366</v>
      </c>
      <c r="E83" s="86">
        <v>259043</v>
      </c>
      <c r="F83" s="55">
        <f t="shared" si="6"/>
        <v>12677</v>
      </c>
      <c r="G83" s="86">
        <v>282758</v>
      </c>
      <c r="H83" s="55">
        <f t="shared" si="7"/>
        <v>23715</v>
      </c>
      <c r="I83" s="86">
        <v>304325</v>
      </c>
      <c r="J83" s="75">
        <f t="shared" si="9"/>
        <v>21567</v>
      </c>
    </row>
    <row r="84" spans="1:10">
      <c r="A84" s="56">
        <v>13073078</v>
      </c>
      <c r="B84" s="33">
        <v>5359</v>
      </c>
      <c r="C84" s="36" t="s">
        <v>90</v>
      </c>
      <c r="D84" s="251">
        <v>1809126</v>
      </c>
      <c r="E84" s="86">
        <v>1912605</v>
      </c>
      <c r="F84" s="55">
        <f t="shared" si="6"/>
        <v>103479</v>
      </c>
      <c r="G84" s="86">
        <v>1939369</v>
      </c>
      <c r="H84" s="55">
        <f t="shared" si="7"/>
        <v>26764</v>
      </c>
      <c r="I84" s="86">
        <v>2428366</v>
      </c>
      <c r="J84" s="75">
        <f t="shared" si="9"/>
        <v>488997</v>
      </c>
    </row>
    <row r="85" spans="1:10">
      <c r="A85" s="56">
        <v>13073101</v>
      </c>
      <c r="B85" s="33">
        <v>5359</v>
      </c>
      <c r="C85" s="36" t="s">
        <v>91</v>
      </c>
      <c r="D85" s="251">
        <v>612799</v>
      </c>
      <c r="E85" s="86">
        <v>683305</v>
      </c>
      <c r="F85" s="55">
        <f t="shared" si="6"/>
        <v>70506</v>
      </c>
      <c r="G85" s="86">
        <v>731240</v>
      </c>
      <c r="H85" s="55">
        <f t="shared" si="7"/>
        <v>47935</v>
      </c>
      <c r="I85" s="86">
        <v>792025</v>
      </c>
      <c r="J85" s="75">
        <f t="shared" si="9"/>
        <v>60785</v>
      </c>
    </row>
    <row r="86" spans="1:10">
      <c r="A86" s="56">
        <v>13073007</v>
      </c>
      <c r="B86" s="33">
        <v>5360</v>
      </c>
      <c r="C86" s="36" t="s">
        <v>92</v>
      </c>
      <c r="D86" s="251">
        <v>864067</v>
      </c>
      <c r="E86" s="86">
        <v>1057688</v>
      </c>
      <c r="F86" s="55">
        <f t="shared" si="6"/>
        <v>193621</v>
      </c>
      <c r="G86" s="86">
        <v>1108737</v>
      </c>
      <c r="H86" s="55">
        <f t="shared" si="7"/>
        <v>51049</v>
      </c>
      <c r="I86" s="86">
        <v>1040800</v>
      </c>
      <c r="J86" s="75">
        <f t="shared" si="9"/>
        <v>-67937</v>
      </c>
    </row>
    <row r="87" spans="1:10">
      <c r="A87" s="56">
        <v>13073015</v>
      </c>
      <c r="B87" s="33">
        <v>5360</v>
      </c>
      <c r="C87" s="36" t="s">
        <v>93</v>
      </c>
      <c r="D87" s="251">
        <v>534028</v>
      </c>
      <c r="E87" s="86">
        <v>636245</v>
      </c>
      <c r="F87" s="55">
        <f t="shared" si="6"/>
        <v>102217</v>
      </c>
      <c r="G87" s="86">
        <v>910397</v>
      </c>
      <c r="H87" s="55">
        <f t="shared" si="7"/>
        <v>274152</v>
      </c>
      <c r="I87" s="86">
        <v>712586</v>
      </c>
      <c r="J87" s="75">
        <f t="shared" si="9"/>
        <v>-197811</v>
      </c>
    </row>
    <row r="88" spans="1:10">
      <c r="A88" s="56">
        <v>13073016</v>
      </c>
      <c r="B88" s="33">
        <v>5360</v>
      </c>
      <c r="C88" s="36" t="s">
        <v>94</v>
      </c>
      <c r="D88" s="251">
        <v>200790</v>
      </c>
      <c r="E88" s="86">
        <v>188127</v>
      </c>
      <c r="F88" s="55">
        <f t="shared" si="6"/>
        <v>-12663</v>
      </c>
      <c r="G88" s="86">
        <v>195218</v>
      </c>
      <c r="H88" s="55">
        <f t="shared" si="7"/>
        <v>7091</v>
      </c>
      <c r="I88" s="86">
        <v>238307</v>
      </c>
      <c r="J88" s="75">
        <f t="shared" si="9"/>
        <v>43089</v>
      </c>
    </row>
    <row r="89" spans="1:10">
      <c r="A89" s="56">
        <v>13073020</v>
      </c>
      <c r="B89" s="33">
        <v>5360</v>
      </c>
      <c r="C89" s="36" t="s">
        <v>95</v>
      </c>
      <c r="D89" s="251">
        <v>134146</v>
      </c>
      <c r="E89" s="86">
        <v>112202</v>
      </c>
      <c r="F89" s="55">
        <f t="shared" si="6"/>
        <v>-21944</v>
      </c>
      <c r="G89" s="86">
        <v>115527</v>
      </c>
      <c r="H89" s="55">
        <f t="shared" si="7"/>
        <v>3325</v>
      </c>
      <c r="I89" s="86">
        <v>121317</v>
      </c>
      <c r="J89" s="75">
        <f t="shared" si="9"/>
        <v>5790</v>
      </c>
    </row>
    <row r="90" spans="1:10">
      <c r="A90" s="56">
        <v>13073022</v>
      </c>
      <c r="B90" s="33">
        <v>5360</v>
      </c>
      <c r="C90" s="36" t="s">
        <v>96</v>
      </c>
      <c r="D90" s="251">
        <v>437920</v>
      </c>
      <c r="E90" s="86">
        <v>330334</v>
      </c>
      <c r="F90" s="55">
        <f t="shared" si="6"/>
        <v>-107586</v>
      </c>
      <c r="G90" s="86">
        <v>434321</v>
      </c>
      <c r="H90" s="55">
        <f t="shared" si="7"/>
        <v>103987</v>
      </c>
      <c r="I90" s="86">
        <v>403498</v>
      </c>
      <c r="J90" s="75">
        <f t="shared" si="9"/>
        <v>-30823</v>
      </c>
    </row>
    <row r="91" spans="1:10">
      <c r="A91" s="56">
        <v>13073032</v>
      </c>
      <c r="B91" s="33">
        <v>5360</v>
      </c>
      <c r="C91" s="36" t="s">
        <v>97</v>
      </c>
      <c r="D91" s="251">
        <v>298765</v>
      </c>
      <c r="E91" s="86">
        <v>270285</v>
      </c>
      <c r="F91" s="55">
        <f t="shared" si="6"/>
        <v>-28480</v>
      </c>
      <c r="G91" s="86">
        <v>283523</v>
      </c>
      <c r="H91" s="55">
        <f t="shared" si="7"/>
        <v>13238</v>
      </c>
      <c r="I91" s="86">
        <v>288247</v>
      </c>
      <c r="J91" s="75">
        <f t="shared" si="9"/>
        <v>4724</v>
      </c>
    </row>
    <row r="92" spans="1:10">
      <c r="A92" s="56">
        <v>13073033</v>
      </c>
      <c r="B92" s="33">
        <v>5360</v>
      </c>
      <c r="C92" s="36" t="s">
        <v>98</v>
      </c>
      <c r="D92" s="251">
        <v>219183</v>
      </c>
      <c r="E92" s="86">
        <v>251127</v>
      </c>
      <c r="F92" s="55">
        <f t="shared" si="6"/>
        <v>31944</v>
      </c>
      <c r="G92" s="86">
        <v>267402</v>
      </c>
      <c r="H92" s="55">
        <f t="shared" si="7"/>
        <v>16275</v>
      </c>
      <c r="I92" s="86">
        <v>285981</v>
      </c>
      <c r="J92" s="75">
        <f t="shared" si="9"/>
        <v>18579</v>
      </c>
    </row>
    <row r="93" spans="1:10">
      <c r="A93" s="56">
        <v>13073039</v>
      </c>
      <c r="B93" s="33">
        <v>5360</v>
      </c>
      <c r="C93" s="36" t="s">
        <v>99</v>
      </c>
      <c r="D93" s="251">
        <v>41682</v>
      </c>
      <c r="E93" s="86">
        <v>20223</v>
      </c>
      <c r="F93" s="55">
        <f t="shared" si="6"/>
        <v>-21459</v>
      </c>
      <c r="G93" s="86">
        <v>65103</v>
      </c>
      <c r="H93" s="55">
        <f t="shared" si="7"/>
        <v>44880</v>
      </c>
      <c r="I93" s="86">
        <v>60499</v>
      </c>
      <c r="J93" s="75">
        <f t="shared" si="9"/>
        <v>-4604</v>
      </c>
    </row>
    <row r="94" spans="1:10">
      <c r="A94" s="56">
        <v>13073050</v>
      </c>
      <c r="B94" s="33">
        <v>5360</v>
      </c>
      <c r="C94" s="36" t="s">
        <v>100</v>
      </c>
      <c r="D94" s="251">
        <v>461820</v>
      </c>
      <c r="E94" s="86">
        <v>470366</v>
      </c>
      <c r="F94" s="55">
        <f t="shared" si="6"/>
        <v>8546</v>
      </c>
      <c r="G94" s="86">
        <v>507433</v>
      </c>
      <c r="H94" s="55">
        <f t="shared" si="7"/>
        <v>37067</v>
      </c>
      <c r="I94" s="86">
        <v>466145</v>
      </c>
      <c r="J94" s="75">
        <f t="shared" si="9"/>
        <v>-41288</v>
      </c>
    </row>
    <row r="95" spans="1:10">
      <c r="A95" s="56">
        <v>13073093</v>
      </c>
      <c r="B95" s="33">
        <v>5360</v>
      </c>
      <c r="C95" s="36" t="s">
        <v>101</v>
      </c>
      <c r="D95" s="251">
        <v>1118991</v>
      </c>
      <c r="E95" s="86">
        <v>1180329</v>
      </c>
      <c r="F95" s="55">
        <f t="shared" si="6"/>
        <v>61338</v>
      </c>
      <c r="G95" s="86">
        <v>1300738</v>
      </c>
      <c r="H95" s="55">
        <f t="shared" si="7"/>
        <v>120409</v>
      </c>
      <c r="I95" s="86">
        <v>1429386</v>
      </c>
      <c r="J95" s="75">
        <f t="shared" si="9"/>
        <v>128648</v>
      </c>
    </row>
    <row r="96" spans="1:10">
      <c r="A96" s="56">
        <v>13073001</v>
      </c>
      <c r="B96" s="33">
        <v>5361</v>
      </c>
      <c r="C96" s="36" t="s">
        <v>102</v>
      </c>
      <c r="D96" s="251">
        <v>1464102</v>
      </c>
      <c r="E96" s="86">
        <v>1435493</v>
      </c>
      <c r="F96" s="55">
        <f t="shared" si="6"/>
        <v>-28609</v>
      </c>
      <c r="G96" s="86">
        <v>1403508</v>
      </c>
      <c r="H96" s="55">
        <f t="shared" si="7"/>
        <v>-31985</v>
      </c>
      <c r="I96" s="86">
        <v>2436257</v>
      </c>
      <c r="J96" s="75">
        <f t="shared" si="9"/>
        <v>1032749</v>
      </c>
    </row>
    <row r="97" spans="1:10">
      <c r="A97" s="56">
        <v>13073075</v>
      </c>
      <c r="B97" s="33">
        <v>5361</v>
      </c>
      <c r="C97" s="36" t="s">
        <v>103</v>
      </c>
      <c r="D97" s="251">
        <v>7286949</v>
      </c>
      <c r="E97" s="86">
        <v>8026473</v>
      </c>
      <c r="F97" s="55">
        <f t="shared" si="6"/>
        <v>739524</v>
      </c>
      <c r="G97" s="86">
        <v>8730544</v>
      </c>
      <c r="H97" s="55">
        <f t="shared" si="7"/>
        <v>704071</v>
      </c>
      <c r="I97" s="86">
        <v>9369077</v>
      </c>
      <c r="J97" s="75">
        <f t="shared" si="9"/>
        <v>638533</v>
      </c>
    </row>
    <row r="98" spans="1:10">
      <c r="A98" s="56">
        <v>13073082</v>
      </c>
      <c r="B98" s="33">
        <v>5361</v>
      </c>
      <c r="C98" s="36" t="s">
        <v>104</v>
      </c>
      <c r="D98" s="251">
        <v>84886</v>
      </c>
      <c r="E98" s="86">
        <v>126143</v>
      </c>
      <c r="F98" s="55">
        <f t="shared" si="6"/>
        <v>41257</v>
      </c>
      <c r="G98" s="86">
        <v>159475</v>
      </c>
      <c r="H98" s="55">
        <f t="shared" si="7"/>
        <v>33332</v>
      </c>
      <c r="I98" s="86">
        <v>146972</v>
      </c>
      <c r="J98" s="75">
        <f t="shared" si="9"/>
        <v>-12503</v>
      </c>
    </row>
    <row r="99" spans="1:10">
      <c r="A99" s="56">
        <v>13073085</v>
      </c>
      <c r="B99" s="33">
        <v>5361</v>
      </c>
      <c r="C99" s="36" t="s">
        <v>105</v>
      </c>
      <c r="D99" s="251">
        <v>336417</v>
      </c>
      <c r="E99" s="86">
        <v>351619</v>
      </c>
      <c r="F99" s="55">
        <f t="shared" si="6"/>
        <v>15202</v>
      </c>
      <c r="G99" s="86">
        <v>377018</v>
      </c>
      <c r="H99" s="55">
        <f t="shared" si="7"/>
        <v>25399</v>
      </c>
      <c r="I99" s="86">
        <v>338366</v>
      </c>
      <c r="J99" s="75">
        <f t="shared" si="9"/>
        <v>-38652</v>
      </c>
    </row>
    <row r="100" spans="1:10">
      <c r="A100" s="56">
        <v>13073003</v>
      </c>
      <c r="B100" s="33">
        <v>5362</v>
      </c>
      <c r="C100" s="36" t="s">
        <v>106</v>
      </c>
      <c r="D100" s="251">
        <v>587137</v>
      </c>
      <c r="E100" s="86">
        <v>633608</v>
      </c>
      <c r="F100" s="55">
        <f t="shared" si="6"/>
        <v>46471</v>
      </c>
      <c r="G100" s="86">
        <v>690783</v>
      </c>
      <c r="H100" s="55">
        <f t="shared" si="7"/>
        <v>57175</v>
      </c>
      <c r="I100" s="86">
        <v>754412</v>
      </c>
      <c r="J100" s="75">
        <f t="shared" si="9"/>
        <v>63629</v>
      </c>
    </row>
    <row r="101" spans="1:10">
      <c r="A101" s="56">
        <v>13073021</v>
      </c>
      <c r="B101" s="33">
        <v>5362</v>
      </c>
      <c r="C101" s="36" t="s">
        <v>107</v>
      </c>
      <c r="D101" s="251">
        <v>296821</v>
      </c>
      <c r="E101" s="86">
        <v>272971</v>
      </c>
      <c r="F101" s="55">
        <f t="shared" si="6"/>
        <v>-23850</v>
      </c>
      <c r="G101" s="86">
        <v>267910</v>
      </c>
      <c r="H101" s="55">
        <f t="shared" si="7"/>
        <v>-5061</v>
      </c>
      <c r="I101" s="86">
        <v>289254</v>
      </c>
      <c r="J101" s="75">
        <f t="shared" si="9"/>
        <v>21344</v>
      </c>
    </row>
    <row r="102" spans="1:10">
      <c r="A102" s="56">
        <v>13073028</v>
      </c>
      <c r="B102" s="33">
        <v>5362</v>
      </c>
      <c r="C102" s="36" t="s">
        <v>108</v>
      </c>
      <c r="D102" s="251">
        <v>523787</v>
      </c>
      <c r="E102" s="86">
        <v>558617</v>
      </c>
      <c r="F102" s="55">
        <f t="shared" si="6"/>
        <v>34830</v>
      </c>
      <c r="G102" s="86">
        <v>593064</v>
      </c>
      <c r="H102" s="55">
        <f t="shared" si="7"/>
        <v>34447</v>
      </c>
      <c r="I102" s="86">
        <v>656756</v>
      </c>
      <c r="J102" s="75">
        <f t="shared" si="9"/>
        <v>63692</v>
      </c>
    </row>
    <row r="103" spans="1:10">
      <c r="A103" s="56">
        <v>13073040</v>
      </c>
      <c r="B103" s="33">
        <v>5362</v>
      </c>
      <c r="C103" s="36" t="s">
        <v>109</v>
      </c>
      <c r="D103" s="251">
        <v>791872</v>
      </c>
      <c r="E103" s="86">
        <v>897634</v>
      </c>
      <c r="F103" s="55">
        <f t="shared" si="6"/>
        <v>105762</v>
      </c>
      <c r="G103" s="86">
        <v>1401654</v>
      </c>
      <c r="H103" s="55">
        <f t="shared" si="7"/>
        <v>504020</v>
      </c>
      <c r="I103" s="86">
        <v>1115848</v>
      </c>
      <c r="J103" s="75">
        <f t="shared" si="9"/>
        <v>-285806</v>
      </c>
    </row>
    <row r="104" spans="1:10">
      <c r="A104" s="56">
        <v>13073045</v>
      </c>
      <c r="B104" s="33">
        <v>5362</v>
      </c>
      <c r="C104" s="36" t="s">
        <v>110</v>
      </c>
      <c r="D104" s="251">
        <v>311189</v>
      </c>
      <c r="E104" s="86">
        <v>285314</v>
      </c>
      <c r="F104" s="55">
        <f t="shared" si="6"/>
        <v>-25875</v>
      </c>
      <c r="G104" s="86">
        <v>311306</v>
      </c>
      <c r="H104" s="55">
        <f t="shared" si="7"/>
        <v>25992</v>
      </c>
      <c r="I104" s="86">
        <v>281179</v>
      </c>
      <c r="J104" s="75">
        <f t="shared" si="9"/>
        <v>-30127</v>
      </c>
    </row>
    <row r="105" spans="1:10">
      <c r="A105" s="56">
        <v>13073059</v>
      </c>
      <c r="B105" s="33">
        <v>5362</v>
      </c>
      <c r="C105" s="36" t="s">
        <v>111</v>
      </c>
      <c r="D105" s="251">
        <v>214265</v>
      </c>
      <c r="E105" s="86">
        <v>232949</v>
      </c>
      <c r="F105" s="55">
        <f t="shared" si="6"/>
        <v>18684</v>
      </c>
      <c r="G105" s="86">
        <v>226290</v>
      </c>
      <c r="H105" s="55">
        <f t="shared" si="7"/>
        <v>-6659</v>
      </c>
      <c r="I105" s="86">
        <v>239118</v>
      </c>
      <c r="J105" s="75">
        <f t="shared" si="9"/>
        <v>12828</v>
      </c>
    </row>
    <row r="106" spans="1:10">
      <c r="A106" s="56">
        <v>13073073</v>
      </c>
      <c r="B106" s="33">
        <v>5362</v>
      </c>
      <c r="C106" s="36" t="s">
        <v>112</v>
      </c>
      <c r="D106" s="251">
        <v>775029</v>
      </c>
      <c r="E106" s="86">
        <v>887871</v>
      </c>
      <c r="F106" s="55">
        <f t="shared" si="6"/>
        <v>112842</v>
      </c>
      <c r="G106" s="86">
        <v>973952</v>
      </c>
      <c r="H106" s="55">
        <f t="shared" si="7"/>
        <v>86081</v>
      </c>
      <c r="I106" s="86">
        <v>919131</v>
      </c>
      <c r="J106" s="75">
        <f t="shared" si="9"/>
        <v>-54821</v>
      </c>
    </row>
    <row r="107" spans="1:10">
      <c r="A107" s="56">
        <v>13073079</v>
      </c>
      <c r="B107" s="33">
        <v>5362</v>
      </c>
      <c r="C107" s="36" t="s">
        <v>113</v>
      </c>
      <c r="D107" s="251">
        <v>953934</v>
      </c>
      <c r="E107" s="86">
        <v>1054985</v>
      </c>
      <c r="F107" s="55">
        <f t="shared" si="6"/>
        <v>101051</v>
      </c>
      <c r="G107" s="86">
        <v>1021111</v>
      </c>
      <c r="H107" s="55">
        <f t="shared" si="7"/>
        <v>-33874</v>
      </c>
      <c r="I107" s="86">
        <v>1068260</v>
      </c>
      <c r="J107" s="75">
        <f t="shared" si="9"/>
        <v>47149</v>
      </c>
    </row>
    <row r="108" spans="1:10">
      <c r="A108" s="56">
        <v>13073081</v>
      </c>
      <c r="B108" s="33">
        <v>5362</v>
      </c>
      <c r="C108" s="36" t="s">
        <v>114</v>
      </c>
      <c r="D108" s="251">
        <v>412508</v>
      </c>
      <c r="E108" s="86">
        <v>382519</v>
      </c>
      <c r="F108" s="55">
        <f t="shared" si="6"/>
        <v>-29989</v>
      </c>
      <c r="G108" s="86">
        <v>304254</v>
      </c>
      <c r="H108" s="55">
        <f t="shared" si="7"/>
        <v>-78265</v>
      </c>
      <c r="I108" s="86">
        <v>355776</v>
      </c>
      <c r="J108" s="75">
        <f t="shared" si="9"/>
        <v>51522</v>
      </c>
    </row>
    <row r="109" spans="1:10">
      <c r="A109" s="56">
        <v>13073092</v>
      </c>
      <c r="B109" s="33">
        <v>5362</v>
      </c>
      <c r="C109" s="36" t="s">
        <v>115</v>
      </c>
      <c r="D109" s="251">
        <v>449590</v>
      </c>
      <c r="E109" s="86">
        <v>410016</v>
      </c>
      <c r="F109" s="55">
        <f t="shared" si="6"/>
        <v>-39574</v>
      </c>
      <c r="G109" s="86">
        <v>499868</v>
      </c>
      <c r="H109" s="55">
        <f t="shared" si="7"/>
        <v>89852</v>
      </c>
      <c r="I109" s="86">
        <v>403655</v>
      </c>
      <c r="J109" s="75">
        <f t="shared" si="9"/>
        <v>-96213</v>
      </c>
    </row>
    <row r="110" spans="1:10" ht="16.5" thickBot="1">
      <c r="A110" s="56">
        <v>13073095</v>
      </c>
      <c r="B110" s="38">
        <v>5362</v>
      </c>
      <c r="C110" s="39" t="s">
        <v>116</v>
      </c>
      <c r="D110" s="254">
        <v>269577</v>
      </c>
      <c r="E110" s="88">
        <v>302839</v>
      </c>
      <c r="F110" s="89">
        <f t="shared" si="6"/>
        <v>33262</v>
      </c>
      <c r="G110" s="88">
        <v>362249</v>
      </c>
      <c r="H110" s="89">
        <f t="shared" si="7"/>
        <v>59410</v>
      </c>
      <c r="I110" s="88">
        <v>329912</v>
      </c>
      <c r="J110" s="255">
        <f t="shared" si="9"/>
        <v>-32337</v>
      </c>
    </row>
    <row r="111" spans="1:10" ht="16.5" thickBot="1">
      <c r="A111" s="80"/>
      <c r="B111" s="7"/>
      <c r="C111" s="14" t="s">
        <v>117</v>
      </c>
      <c r="D111" s="118">
        <f t="shared" ref="D111:J111" si="10">SUM(D5:D110)</f>
        <v>143519782</v>
      </c>
      <c r="E111" s="90">
        <f t="shared" si="10"/>
        <v>155597500</v>
      </c>
      <c r="F111" s="90">
        <f t="shared" si="10"/>
        <v>12077718</v>
      </c>
      <c r="G111" s="90">
        <f t="shared" si="10"/>
        <v>166119579</v>
      </c>
      <c r="H111" s="90">
        <f t="shared" si="10"/>
        <v>10522079</v>
      </c>
      <c r="I111" s="119">
        <f t="shared" si="10"/>
        <v>172104665</v>
      </c>
      <c r="J111" s="91">
        <f t="shared" si="10"/>
        <v>5985086</v>
      </c>
    </row>
    <row r="113" spans="1:3" ht="16.5">
      <c r="A113" s="144" t="s">
        <v>141</v>
      </c>
      <c r="B113" s="52"/>
      <c r="C113" s="52"/>
    </row>
    <row r="114" spans="1:3" ht="20.25">
      <c r="A114" s="52"/>
      <c r="B114" s="147">
        <v>1</v>
      </c>
      <c r="C114" s="56" t="s">
        <v>145</v>
      </c>
    </row>
    <row r="115" spans="1:3" ht="20.25">
      <c r="A115" s="52"/>
      <c r="B115" s="148">
        <v>2</v>
      </c>
      <c r="C115" s="56" t="s">
        <v>146</v>
      </c>
    </row>
  </sheetData>
  <autoFilter ref="A4:J111" xr:uid="{737CE2CA-54B9-4C6D-802E-B32FE6B1A3EE}"/>
  <mergeCells count="4">
    <mergeCell ref="B3:C3"/>
    <mergeCell ref="E3:F3"/>
    <mergeCell ref="G3:H3"/>
    <mergeCell ref="I3:J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6"/>
  <sheetViews>
    <sheetView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D1" sqref="D1"/>
    </sheetView>
  </sheetViews>
  <sheetFormatPr baseColWidth="10" defaultRowHeight="15.75"/>
  <cols>
    <col min="1" max="1" width="11.42578125" style="56"/>
    <col min="3" max="3" width="22.7109375" bestFit="1" customWidth="1"/>
    <col min="4" max="5" width="13.140625" bestFit="1" customWidth="1"/>
    <col min="6" max="6" width="16.140625" customWidth="1"/>
    <col min="7" max="7" width="13.140625" style="3" customWidth="1"/>
    <col min="8" max="8" width="16.140625" style="3" customWidth="1"/>
    <col min="9" max="9" width="13.140625" customWidth="1"/>
    <col min="10" max="10" width="16.140625" customWidth="1"/>
    <col min="11" max="11" width="13.140625" bestFit="1" customWidth="1"/>
    <col min="12" max="12" width="16.140625" customWidth="1"/>
  </cols>
  <sheetData>
    <row r="1" spans="1:12" s="3" customFormat="1" ht="16.5">
      <c r="A1" s="92" t="s">
        <v>173</v>
      </c>
    </row>
    <row r="2" spans="1:12" s="3" customFormat="1" ht="16.5" thickBot="1">
      <c r="A2" s="56"/>
    </row>
    <row r="3" spans="1:12" ht="16.5" thickBot="1">
      <c r="A3" s="159"/>
      <c r="B3" s="275" t="s">
        <v>167</v>
      </c>
      <c r="C3" s="276"/>
      <c r="D3" s="292" t="s">
        <v>2</v>
      </c>
      <c r="E3" s="293"/>
      <c r="F3" s="293"/>
      <c r="G3" s="293"/>
      <c r="H3" s="293"/>
      <c r="I3" s="293"/>
      <c r="J3" s="293"/>
      <c r="K3" s="293"/>
      <c r="L3" s="294"/>
    </row>
    <row r="4" spans="1:12" ht="16.5" thickBot="1">
      <c r="A4" s="80"/>
      <c r="B4" s="275" t="s">
        <v>3</v>
      </c>
      <c r="C4" s="276"/>
      <c r="D4" s="10" t="s">
        <v>4</v>
      </c>
      <c r="E4" s="209" t="s">
        <v>5</v>
      </c>
      <c r="F4" s="210" t="s">
        <v>6</v>
      </c>
      <c r="G4" s="295" t="s">
        <v>7</v>
      </c>
      <c r="H4" s="290"/>
      <c r="I4" s="286" t="s">
        <v>118</v>
      </c>
      <c r="J4" s="287"/>
      <c r="K4" s="290" t="s">
        <v>156</v>
      </c>
      <c r="L4" s="291"/>
    </row>
    <row r="5" spans="1:12" ht="30.75" thickBot="1">
      <c r="A5" s="138" t="s">
        <v>0</v>
      </c>
      <c r="B5" s="70" t="s">
        <v>1</v>
      </c>
      <c r="C5" s="13" t="s">
        <v>8</v>
      </c>
      <c r="D5" s="11">
        <v>2015</v>
      </c>
      <c r="E5" s="4">
        <v>2016</v>
      </c>
      <c r="F5" s="5" t="s">
        <v>9</v>
      </c>
      <c r="G5" s="6">
        <v>2019</v>
      </c>
      <c r="H5" s="6" t="s">
        <v>10</v>
      </c>
      <c r="I5" s="6">
        <v>2020</v>
      </c>
      <c r="J5" s="5" t="s">
        <v>10</v>
      </c>
      <c r="K5" s="84">
        <v>2021</v>
      </c>
      <c r="L5" s="9" t="s">
        <v>10</v>
      </c>
    </row>
    <row r="6" spans="1:12">
      <c r="A6" s="160">
        <v>13073088</v>
      </c>
      <c r="B6" s="30">
        <v>301</v>
      </c>
      <c r="C6" s="32" t="s">
        <v>123</v>
      </c>
      <c r="D6" s="40">
        <v>15721240.5</v>
      </c>
      <c r="E6" s="62">
        <v>15795666.52</v>
      </c>
      <c r="F6" s="62">
        <v>17909881.600000001</v>
      </c>
      <c r="G6" s="31">
        <v>20535263.84</v>
      </c>
      <c r="H6" s="31">
        <f t="shared" ref="H6:H37" si="0">G6-F6</f>
        <v>2625382.2399999984</v>
      </c>
      <c r="I6" s="22">
        <v>31860654</v>
      </c>
      <c r="J6" s="62">
        <f>I6-G6</f>
        <v>11325390.16</v>
      </c>
      <c r="K6" s="237">
        <v>32634950.190000001</v>
      </c>
      <c r="L6" s="63">
        <f>K6-I6</f>
        <v>774296.19000000134</v>
      </c>
    </row>
    <row r="7" spans="1:12">
      <c r="A7" s="160">
        <v>13073011</v>
      </c>
      <c r="B7" s="33">
        <v>311</v>
      </c>
      <c r="C7" s="36" t="s">
        <v>12</v>
      </c>
      <c r="D7" s="37">
        <v>0</v>
      </c>
      <c r="E7" s="59">
        <v>309957.09999999998</v>
      </c>
      <c r="F7" s="62">
        <v>0</v>
      </c>
      <c r="G7" s="35">
        <v>0</v>
      </c>
      <c r="H7" s="31">
        <f t="shared" si="0"/>
        <v>0</v>
      </c>
      <c r="I7" s="35">
        <v>0</v>
      </c>
      <c r="J7" s="62">
        <f t="shared" ref="J7:J70" si="1">I7-G7</f>
        <v>0</v>
      </c>
      <c r="K7" s="238">
        <v>0</v>
      </c>
      <c r="L7" s="63">
        <f t="shared" ref="L7:L70" si="2">K7-I7</f>
        <v>0</v>
      </c>
    </row>
    <row r="8" spans="1:12">
      <c r="A8" s="160">
        <v>13073035</v>
      </c>
      <c r="B8" s="33">
        <v>312</v>
      </c>
      <c r="C8" s="36" t="s">
        <v>13</v>
      </c>
      <c r="D8" s="37">
        <v>2813744.09</v>
      </c>
      <c r="E8" s="59">
        <v>3028329.98</v>
      </c>
      <c r="F8" s="62">
        <v>2905739.42</v>
      </c>
      <c r="G8" s="34">
        <v>2546726</v>
      </c>
      <c r="H8" s="31">
        <f t="shared" si="0"/>
        <v>-359013.41999999993</v>
      </c>
      <c r="I8" s="34">
        <v>4687544.2</v>
      </c>
      <c r="J8" s="62">
        <f t="shared" si="1"/>
        <v>2140818.2000000002</v>
      </c>
      <c r="K8" s="239">
        <v>4782651.43</v>
      </c>
      <c r="L8" s="63">
        <f t="shared" si="2"/>
        <v>95107.229999999516</v>
      </c>
    </row>
    <row r="9" spans="1:12">
      <c r="A9" s="160">
        <v>13073055</v>
      </c>
      <c r="B9" s="33">
        <v>313</v>
      </c>
      <c r="C9" s="36" t="s">
        <v>14</v>
      </c>
      <c r="D9" s="37">
        <v>24893.81</v>
      </c>
      <c r="E9" s="59">
        <v>627402.31000000006</v>
      </c>
      <c r="F9" s="62">
        <v>154769.85</v>
      </c>
      <c r="G9" s="35">
        <v>0</v>
      </c>
      <c r="H9" s="31">
        <f t="shared" si="0"/>
        <v>-154769.85</v>
      </c>
      <c r="I9" s="35">
        <v>0</v>
      </c>
      <c r="J9" s="62">
        <f t="shared" si="1"/>
        <v>0</v>
      </c>
      <c r="K9" s="238">
        <v>0</v>
      </c>
      <c r="L9" s="63">
        <f t="shared" si="2"/>
        <v>0</v>
      </c>
    </row>
    <row r="10" spans="1:12">
      <c r="A10" s="160">
        <v>13073070</v>
      </c>
      <c r="B10" s="33">
        <v>314</v>
      </c>
      <c r="C10" s="36" t="s">
        <v>15</v>
      </c>
      <c r="D10" s="37">
        <v>1328684.1599999999</v>
      </c>
      <c r="E10" s="59">
        <v>1321454.3</v>
      </c>
      <c r="F10" s="62">
        <v>1430194.06</v>
      </c>
      <c r="G10" s="34">
        <v>1543155.56</v>
      </c>
      <c r="H10" s="31">
        <f t="shared" si="0"/>
        <v>112961.5</v>
      </c>
      <c r="I10" s="34">
        <v>2168559.0299999998</v>
      </c>
      <c r="J10" s="62">
        <f t="shared" si="1"/>
        <v>625403.46999999974</v>
      </c>
      <c r="K10" s="239">
        <v>1798115.99</v>
      </c>
      <c r="L10" s="63">
        <f t="shared" si="2"/>
        <v>-370443.0399999998</v>
      </c>
    </row>
    <row r="11" spans="1:12">
      <c r="A11" s="160">
        <v>13073080</v>
      </c>
      <c r="B11" s="33">
        <v>315</v>
      </c>
      <c r="C11" s="36" t="s">
        <v>16</v>
      </c>
      <c r="D11" s="37">
        <v>1634664.75</v>
      </c>
      <c r="E11" s="59">
        <v>0</v>
      </c>
      <c r="F11" s="62">
        <v>914361.21</v>
      </c>
      <c r="G11" s="35">
        <v>467777.1</v>
      </c>
      <c r="H11" s="31">
        <f t="shared" si="0"/>
        <v>-446584.11</v>
      </c>
      <c r="I11" s="35">
        <v>323031.90000000002</v>
      </c>
      <c r="J11" s="62">
        <f t="shared" si="1"/>
        <v>-144745.19999999995</v>
      </c>
      <c r="K11" s="238">
        <v>0</v>
      </c>
      <c r="L11" s="63">
        <f t="shared" si="2"/>
        <v>-323031.90000000002</v>
      </c>
    </row>
    <row r="12" spans="1:12">
      <c r="A12" s="160">
        <v>13073089</v>
      </c>
      <c r="B12" s="33">
        <v>316</v>
      </c>
      <c r="C12" s="36" t="s">
        <v>17</v>
      </c>
      <c r="D12" s="37">
        <v>887041.27</v>
      </c>
      <c r="E12" s="59">
        <v>1021216.63</v>
      </c>
      <c r="F12" s="62">
        <v>1036197.78</v>
      </c>
      <c r="G12" s="34">
        <v>835076.4</v>
      </c>
      <c r="H12" s="31">
        <f t="shared" si="0"/>
        <v>-201121.38</v>
      </c>
      <c r="I12" s="34">
        <v>1467205.53</v>
      </c>
      <c r="J12" s="62">
        <f t="shared" si="1"/>
        <v>632129.13</v>
      </c>
      <c r="K12" s="239">
        <v>1160734.6499999999</v>
      </c>
      <c r="L12" s="63">
        <f t="shared" si="2"/>
        <v>-306470.88000000012</v>
      </c>
    </row>
    <row r="13" spans="1:12">
      <c r="A13" s="160">
        <v>13073105</v>
      </c>
      <c r="B13" s="33">
        <v>317</v>
      </c>
      <c r="C13" s="36" t="s">
        <v>18</v>
      </c>
      <c r="D13" s="37">
        <v>120440.12</v>
      </c>
      <c r="E13" s="59">
        <v>320269.78000000003</v>
      </c>
      <c r="F13" s="62">
        <v>204813.07</v>
      </c>
      <c r="G13" s="34">
        <v>0</v>
      </c>
      <c r="H13" s="31">
        <f t="shared" si="0"/>
        <v>-204813.07</v>
      </c>
      <c r="I13" s="34">
        <v>0</v>
      </c>
      <c r="J13" s="62">
        <f t="shared" si="1"/>
        <v>0</v>
      </c>
      <c r="K13" s="239">
        <v>0</v>
      </c>
      <c r="L13" s="63">
        <f t="shared" si="2"/>
        <v>0</v>
      </c>
    </row>
    <row r="14" spans="1:12">
      <c r="A14" s="160">
        <v>13073005</v>
      </c>
      <c r="B14" s="33">
        <v>5351</v>
      </c>
      <c r="C14" s="36" t="s">
        <v>19</v>
      </c>
      <c r="D14" s="37">
        <v>328245.55</v>
      </c>
      <c r="E14" s="59">
        <v>360457.53</v>
      </c>
      <c r="F14" s="62">
        <v>392993.32999999996</v>
      </c>
      <c r="G14" s="34">
        <v>404755.15</v>
      </c>
      <c r="H14" s="31">
        <f t="shared" si="0"/>
        <v>11761.820000000065</v>
      </c>
      <c r="I14" s="34">
        <v>581664.43000000005</v>
      </c>
      <c r="J14" s="62">
        <f t="shared" si="1"/>
        <v>176909.28000000003</v>
      </c>
      <c r="K14" s="239">
        <v>604466.23</v>
      </c>
      <c r="L14" s="63">
        <f t="shared" si="2"/>
        <v>22801.79999999993</v>
      </c>
    </row>
    <row r="15" spans="1:12">
      <c r="A15" s="160">
        <v>13073037</v>
      </c>
      <c r="B15" s="33">
        <v>5351</v>
      </c>
      <c r="C15" s="36" t="s">
        <v>20</v>
      </c>
      <c r="D15" s="37">
        <v>242461.41</v>
      </c>
      <c r="E15" s="59">
        <v>242917.91</v>
      </c>
      <c r="F15" s="62">
        <v>226134.22999999998</v>
      </c>
      <c r="G15" s="34">
        <v>244356.73</v>
      </c>
      <c r="H15" s="31">
        <f t="shared" si="0"/>
        <v>18222.500000000029</v>
      </c>
      <c r="I15" s="34">
        <v>317830.65999999997</v>
      </c>
      <c r="J15" s="62">
        <f t="shared" si="1"/>
        <v>73473.929999999964</v>
      </c>
      <c r="K15" s="239">
        <v>286141.52</v>
      </c>
      <c r="L15" s="63">
        <f t="shared" si="2"/>
        <v>-31689.139999999956</v>
      </c>
    </row>
    <row r="16" spans="1:12">
      <c r="A16" s="160">
        <v>13073044</v>
      </c>
      <c r="B16" s="33">
        <v>5351</v>
      </c>
      <c r="C16" s="36" t="s">
        <v>21</v>
      </c>
      <c r="D16" s="37">
        <v>176184.42</v>
      </c>
      <c r="E16" s="59">
        <v>166450.84</v>
      </c>
      <c r="F16" s="62">
        <v>163406.57</v>
      </c>
      <c r="G16" s="34">
        <v>77606.06</v>
      </c>
      <c r="H16" s="31">
        <f t="shared" si="0"/>
        <v>-85800.510000000009</v>
      </c>
      <c r="I16" s="34">
        <v>74697.009999999995</v>
      </c>
      <c r="J16" s="62">
        <f t="shared" si="1"/>
        <v>-2909.0500000000029</v>
      </c>
      <c r="K16" s="239">
        <v>42080.09</v>
      </c>
      <c r="L16" s="63">
        <f t="shared" si="2"/>
        <v>-32616.92</v>
      </c>
    </row>
    <row r="17" spans="1:12">
      <c r="A17" s="160">
        <v>13073046</v>
      </c>
      <c r="B17" s="33">
        <v>5351</v>
      </c>
      <c r="C17" s="36" t="s">
        <v>22</v>
      </c>
      <c r="D17" s="37">
        <v>0</v>
      </c>
      <c r="E17" s="59">
        <v>87340.06</v>
      </c>
      <c r="F17" s="62">
        <v>211217.90999999997</v>
      </c>
      <c r="G17" s="34">
        <v>54968.97</v>
      </c>
      <c r="H17" s="31">
        <f t="shared" si="0"/>
        <v>-156248.93999999997</v>
      </c>
      <c r="I17" s="34">
        <v>175699.3</v>
      </c>
      <c r="J17" s="62">
        <f t="shared" si="1"/>
        <v>120730.32999999999</v>
      </c>
      <c r="K17" s="239">
        <v>61502.34</v>
      </c>
      <c r="L17" s="63">
        <f t="shared" si="2"/>
        <v>-114196.95999999999</v>
      </c>
    </row>
    <row r="18" spans="1:12">
      <c r="A18" s="160">
        <v>13073066</v>
      </c>
      <c r="B18" s="33">
        <v>5351</v>
      </c>
      <c r="C18" s="36" t="s">
        <v>23</v>
      </c>
      <c r="D18" s="37">
        <v>255740.14</v>
      </c>
      <c r="E18" s="59">
        <v>296939.28999999998</v>
      </c>
      <c r="F18" s="62">
        <v>336908.13</v>
      </c>
      <c r="G18" s="34">
        <v>344406.98</v>
      </c>
      <c r="H18" s="31">
        <f t="shared" si="0"/>
        <v>7498.8499999999767</v>
      </c>
      <c r="I18" s="34">
        <v>453258.99</v>
      </c>
      <c r="J18" s="62">
        <f t="shared" si="1"/>
        <v>108852.01000000001</v>
      </c>
      <c r="K18" s="239">
        <v>122288.15</v>
      </c>
      <c r="L18" s="63">
        <f t="shared" si="2"/>
        <v>-330970.83999999997</v>
      </c>
    </row>
    <row r="19" spans="1:12">
      <c r="A19" s="160">
        <v>13073068</v>
      </c>
      <c r="B19" s="33">
        <v>5351</v>
      </c>
      <c r="C19" s="36" t="s">
        <v>24</v>
      </c>
      <c r="D19" s="37">
        <v>607991.12</v>
      </c>
      <c r="E19" s="59">
        <v>650917.04</v>
      </c>
      <c r="F19" s="62">
        <v>675478.16999999993</v>
      </c>
      <c r="G19" s="34">
        <v>728321</v>
      </c>
      <c r="H19" s="31">
        <f t="shared" si="0"/>
        <v>52842.830000000075</v>
      </c>
      <c r="I19" s="34">
        <v>1044251.04</v>
      </c>
      <c r="J19" s="62">
        <f t="shared" si="1"/>
        <v>315930.04000000004</v>
      </c>
      <c r="K19" s="239">
        <v>974347.31</v>
      </c>
      <c r="L19" s="63">
        <f t="shared" si="2"/>
        <v>-69903.729999999981</v>
      </c>
    </row>
    <row r="20" spans="1:12">
      <c r="A20" s="160">
        <v>13073009</v>
      </c>
      <c r="B20" s="33">
        <v>5352</v>
      </c>
      <c r="C20" s="36" t="s">
        <v>25</v>
      </c>
      <c r="D20" s="37">
        <v>2495209.69</v>
      </c>
      <c r="E20" s="59">
        <v>2808992</v>
      </c>
      <c r="F20" s="62">
        <v>2847896.38</v>
      </c>
      <c r="G20" s="34">
        <v>2986791.29</v>
      </c>
      <c r="H20" s="31">
        <f t="shared" si="0"/>
        <v>138894.91000000015</v>
      </c>
      <c r="I20" s="34">
        <v>3679346.16</v>
      </c>
      <c r="J20" s="62">
        <f t="shared" si="1"/>
        <v>692554.87000000011</v>
      </c>
      <c r="K20" s="239">
        <v>4119011.01</v>
      </c>
      <c r="L20" s="63">
        <f t="shared" si="2"/>
        <v>439664.84999999963</v>
      </c>
    </row>
    <row r="21" spans="1:12">
      <c r="A21" s="160">
        <v>13073018</v>
      </c>
      <c r="B21" s="33">
        <v>5352</v>
      </c>
      <c r="C21" s="36" t="s">
        <v>26</v>
      </c>
      <c r="D21" s="37">
        <v>177166.35</v>
      </c>
      <c r="E21" s="59">
        <v>163683.88</v>
      </c>
      <c r="F21" s="62">
        <v>158092.47</v>
      </c>
      <c r="G21" s="34">
        <v>177070.38</v>
      </c>
      <c r="H21" s="31">
        <f t="shared" si="0"/>
        <v>18977.910000000003</v>
      </c>
      <c r="I21" s="34">
        <v>287104.38</v>
      </c>
      <c r="J21" s="62">
        <f t="shared" si="1"/>
        <v>110034</v>
      </c>
      <c r="K21" s="239">
        <v>278590.96000000002</v>
      </c>
      <c r="L21" s="63">
        <f t="shared" si="2"/>
        <v>-8513.4199999999837</v>
      </c>
    </row>
    <row r="22" spans="1:12">
      <c r="A22" s="160">
        <v>13073025</v>
      </c>
      <c r="B22" s="33">
        <v>5352</v>
      </c>
      <c r="C22" s="36" t="s">
        <v>27</v>
      </c>
      <c r="D22" s="37">
        <v>259982.88</v>
      </c>
      <c r="E22" s="59">
        <v>298947.49</v>
      </c>
      <c r="F22" s="62">
        <v>308599.64</v>
      </c>
      <c r="G22" s="34">
        <v>337625.9</v>
      </c>
      <c r="H22" s="31">
        <f t="shared" si="0"/>
        <v>29026.260000000009</v>
      </c>
      <c r="I22" s="34">
        <v>417353.3</v>
      </c>
      <c r="J22" s="62">
        <f t="shared" si="1"/>
        <v>79727.399999999965</v>
      </c>
      <c r="K22" s="239">
        <v>422074.07</v>
      </c>
      <c r="L22" s="63">
        <f t="shared" si="2"/>
        <v>4720.7700000000186</v>
      </c>
    </row>
    <row r="23" spans="1:12">
      <c r="A23" s="160">
        <v>13073042</v>
      </c>
      <c r="B23" s="33">
        <v>5352</v>
      </c>
      <c r="C23" s="36" t="s">
        <v>28</v>
      </c>
      <c r="D23" s="37">
        <v>60874.87</v>
      </c>
      <c r="E23" s="59">
        <v>51375.89</v>
      </c>
      <c r="F23" s="62">
        <v>44557.58</v>
      </c>
      <c r="G23" s="34">
        <v>21492.26</v>
      </c>
      <c r="H23" s="31">
        <f t="shared" si="0"/>
        <v>-23065.320000000003</v>
      </c>
      <c r="I23" s="34">
        <v>17038.62</v>
      </c>
      <c r="J23" s="62">
        <f t="shared" si="1"/>
        <v>-4453.6399999999994</v>
      </c>
      <c r="K23" s="239">
        <v>30708.75</v>
      </c>
      <c r="L23" s="63">
        <f t="shared" si="2"/>
        <v>13670.130000000001</v>
      </c>
    </row>
    <row r="24" spans="1:12">
      <c r="A24" s="160">
        <v>13073043</v>
      </c>
      <c r="B24" s="33">
        <v>5352</v>
      </c>
      <c r="C24" s="36" t="s">
        <v>29</v>
      </c>
      <c r="D24" s="37">
        <v>167933.3</v>
      </c>
      <c r="E24" s="59">
        <v>171926.36</v>
      </c>
      <c r="F24" s="62">
        <v>165124.51</v>
      </c>
      <c r="G24" s="34">
        <v>217936.5</v>
      </c>
      <c r="H24" s="31">
        <f t="shared" si="0"/>
        <v>52811.989999999991</v>
      </c>
      <c r="I24" s="34">
        <v>290051.09000000003</v>
      </c>
      <c r="J24" s="62">
        <f t="shared" si="1"/>
        <v>72114.590000000026</v>
      </c>
      <c r="K24" s="239">
        <v>304006.96999999997</v>
      </c>
      <c r="L24" s="63">
        <f t="shared" si="2"/>
        <v>13955.879999999946</v>
      </c>
    </row>
    <row r="25" spans="1:12">
      <c r="A25" s="160">
        <v>13073051</v>
      </c>
      <c r="B25" s="33">
        <v>5352</v>
      </c>
      <c r="C25" s="36" t="s">
        <v>30</v>
      </c>
      <c r="D25" s="37">
        <v>208396.04</v>
      </c>
      <c r="E25" s="59">
        <v>220726.11</v>
      </c>
      <c r="F25" s="62">
        <v>182786.53999999998</v>
      </c>
      <c r="G25" s="34">
        <v>180800.58</v>
      </c>
      <c r="H25" s="31">
        <f t="shared" si="0"/>
        <v>-1985.9599999999919</v>
      </c>
      <c r="I25" s="34">
        <v>347524.75</v>
      </c>
      <c r="J25" s="62">
        <f t="shared" si="1"/>
        <v>166724.17000000001</v>
      </c>
      <c r="K25" s="239">
        <v>309036.09999999998</v>
      </c>
      <c r="L25" s="63">
        <f t="shared" si="2"/>
        <v>-38488.650000000023</v>
      </c>
    </row>
    <row r="26" spans="1:12">
      <c r="A26" s="160">
        <v>13073053</v>
      </c>
      <c r="B26" s="33">
        <v>5352</v>
      </c>
      <c r="C26" s="36" t="s">
        <v>31</v>
      </c>
      <c r="D26" s="37">
        <v>224239.12</v>
      </c>
      <c r="E26" s="59">
        <v>232349.8</v>
      </c>
      <c r="F26" s="62">
        <v>216331.59</v>
      </c>
      <c r="G26" s="34">
        <v>199480.4</v>
      </c>
      <c r="H26" s="31">
        <f t="shared" si="0"/>
        <v>-16851.190000000002</v>
      </c>
      <c r="I26" s="34">
        <v>305153.40999999997</v>
      </c>
      <c r="J26" s="62">
        <f t="shared" si="1"/>
        <v>105673.00999999998</v>
      </c>
      <c r="K26" s="239">
        <v>208196.85</v>
      </c>
      <c r="L26" s="63">
        <f t="shared" si="2"/>
        <v>-96956.559999999969</v>
      </c>
    </row>
    <row r="27" spans="1:12">
      <c r="A27" s="160">
        <v>13073069</v>
      </c>
      <c r="B27" s="33">
        <v>5352</v>
      </c>
      <c r="C27" s="36" t="s">
        <v>32</v>
      </c>
      <c r="D27" s="37">
        <v>223979.42</v>
      </c>
      <c r="E27" s="59">
        <v>238190.02</v>
      </c>
      <c r="F27" s="62">
        <v>237164.46000000002</v>
      </c>
      <c r="G27" s="34">
        <v>203436.54</v>
      </c>
      <c r="H27" s="31">
        <f t="shared" si="0"/>
        <v>-33727.920000000013</v>
      </c>
      <c r="I27" s="34">
        <v>288102.03000000003</v>
      </c>
      <c r="J27" s="62">
        <f t="shared" si="1"/>
        <v>84665.49000000002</v>
      </c>
      <c r="K27" s="239">
        <v>287506.65000000002</v>
      </c>
      <c r="L27" s="63">
        <f t="shared" si="2"/>
        <v>-595.38000000000466</v>
      </c>
    </row>
    <row r="28" spans="1:12">
      <c r="A28" s="160">
        <v>13073077</v>
      </c>
      <c r="B28" s="33">
        <v>5352</v>
      </c>
      <c r="C28" s="36" t="s">
        <v>33</v>
      </c>
      <c r="D28" s="37">
        <v>478835.62</v>
      </c>
      <c r="E28" s="59">
        <v>550522.56000000006</v>
      </c>
      <c r="F28" s="62">
        <v>515157.56</v>
      </c>
      <c r="G28" s="34">
        <v>549222.6</v>
      </c>
      <c r="H28" s="31">
        <f t="shared" si="0"/>
        <v>34065.039999999979</v>
      </c>
      <c r="I28" s="34">
        <v>847386.69</v>
      </c>
      <c r="J28" s="62">
        <f t="shared" si="1"/>
        <v>298164.08999999997</v>
      </c>
      <c r="K28" s="239">
        <v>832540.02</v>
      </c>
      <c r="L28" s="63">
        <f t="shared" si="2"/>
        <v>-14846.669999999925</v>
      </c>
    </row>
    <row r="29" spans="1:12">
      <c r="A29" s="160">
        <v>13073094</v>
      </c>
      <c r="B29" s="33">
        <v>5352</v>
      </c>
      <c r="C29" s="36" t="s">
        <v>34</v>
      </c>
      <c r="D29" s="37">
        <v>380331.28</v>
      </c>
      <c r="E29" s="59">
        <v>273614.37</v>
      </c>
      <c r="F29" s="62">
        <v>429508.04000000004</v>
      </c>
      <c r="G29" s="34">
        <v>302565.89</v>
      </c>
      <c r="H29" s="31">
        <f t="shared" si="0"/>
        <v>-126942.15000000002</v>
      </c>
      <c r="I29" s="34">
        <v>426988.74</v>
      </c>
      <c r="J29" s="62">
        <f t="shared" si="1"/>
        <v>124422.84999999998</v>
      </c>
      <c r="K29" s="239">
        <v>440136.37</v>
      </c>
      <c r="L29" s="63">
        <f t="shared" si="2"/>
        <v>13147.630000000005</v>
      </c>
    </row>
    <row r="30" spans="1:12" ht="15.75" customHeight="1">
      <c r="A30" s="160">
        <v>13073010</v>
      </c>
      <c r="B30" s="33">
        <v>5353</v>
      </c>
      <c r="C30" s="36" t="s">
        <v>35</v>
      </c>
      <c r="D30" s="37">
        <v>2995490.58</v>
      </c>
      <c r="E30" s="59">
        <v>2654716.67</v>
      </c>
      <c r="F30" s="62">
        <v>2951160.4699999997</v>
      </c>
      <c r="G30" s="34">
        <v>2787545.3</v>
      </c>
      <c r="H30" s="31">
        <f t="shared" si="0"/>
        <v>-163615.16999999993</v>
      </c>
      <c r="I30" s="34">
        <v>7380250.2199999997</v>
      </c>
      <c r="J30" s="62">
        <f t="shared" si="1"/>
        <v>4592704.92</v>
      </c>
      <c r="K30" s="239">
        <v>7525528.0800000001</v>
      </c>
      <c r="L30" s="63">
        <f t="shared" si="2"/>
        <v>145277.86000000034</v>
      </c>
    </row>
    <row r="31" spans="1:12">
      <c r="A31" s="160">
        <v>13073014</v>
      </c>
      <c r="B31" s="33">
        <v>5353</v>
      </c>
      <c r="C31" s="36" t="s">
        <v>36</v>
      </c>
      <c r="D31" s="37">
        <v>47389.01</v>
      </c>
      <c r="E31" s="59">
        <v>50153.04</v>
      </c>
      <c r="F31" s="62">
        <v>46491.26</v>
      </c>
      <c r="G31" s="34">
        <v>72201.98</v>
      </c>
      <c r="H31" s="31">
        <f t="shared" si="0"/>
        <v>25710.719999999994</v>
      </c>
      <c r="I31" s="34">
        <v>49200.51</v>
      </c>
      <c r="J31" s="62">
        <f t="shared" si="1"/>
        <v>-23001.469999999994</v>
      </c>
      <c r="K31" s="239">
        <v>58845.07</v>
      </c>
      <c r="L31" s="63">
        <f t="shared" si="2"/>
        <v>9644.5599999999977</v>
      </c>
    </row>
    <row r="32" spans="1:12">
      <c r="A32" s="160">
        <v>13073027</v>
      </c>
      <c r="B32" s="33">
        <v>5353</v>
      </c>
      <c r="C32" s="36" t="s">
        <v>37</v>
      </c>
      <c r="D32" s="37">
        <v>724481</v>
      </c>
      <c r="E32" s="59">
        <v>695733.58</v>
      </c>
      <c r="F32" s="62">
        <v>722316.07000000007</v>
      </c>
      <c r="G32" s="34">
        <v>722079.17</v>
      </c>
      <c r="H32" s="31">
        <f t="shared" si="0"/>
        <v>-236.90000000002328</v>
      </c>
      <c r="I32" s="34">
        <v>1106546.1399999999</v>
      </c>
      <c r="J32" s="62">
        <f t="shared" si="1"/>
        <v>384466.96999999986</v>
      </c>
      <c r="K32" s="239">
        <v>969992.91</v>
      </c>
      <c r="L32" s="63">
        <f t="shared" si="2"/>
        <v>-136553.22999999986</v>
      </c>
    </row>
    <row r="33" spans="1:12">
      <c r="A33" s="160">
        <v>13073038</v>
      </c>
      <c r="B33" s="33">
        <v>5353</v>
      </c>
      <c r="C33" s="36" t="s">
        <v>38</v>
      </c>
      <c r="D33" s="37">
        <v>112822.22</v>
      </c>
      <c r="E33" s="59">
        <v>85536.639999999999</v>
      </c>
      <c r="F33" s="62">
        <v>98927.1</v>
      </c>
      <c r="G33" s="34">
        <v>100736.62</v>
      </c>
      <c r="H33" s="31">
        <f t="shared" si="0"/>
        <v>1809.5199999999895</v>
      </c>
      <c r="I33" s="34">
        <v>175808.25</v>
      </c>
      <c r="J33" s="62">
        <f t="shared" si="1"/>
        <v>75071.63</v>
      </c>
      <c r="K33" s="239">
        <v>99243.78</v>
      </c>
      <c r="L33" s="63">
        <f t="shared" si="2"/>
        <v>-76564.47</v>
      </c>
    </row>
    <row r="34" spans="1:12">
      <c r="A34" s="160">
        <v>13073049</v>
      </c>
      <c r="B34" s="33">
        <v>5353</v>
      </c>
      <c r="C34" s="36" t="s">
        <v>39</v>
      </c>
      <c r="D34" s="37">
        <v>27747</v>
      </c>
      <c r="E34" s="59">
        <v>29874.86</v>
      </c>
      <c r="F34" s="62">
        <v>31259.03</v>
      </c>
      <c r="G34" s="34">
        <v>5665.07</v>
      </c>
      <c r="H34" s="31">
        <f t="shared" si="0"/>
        <v>-25593.96</v>
      </c>
      <c r="I34" s="34">
        <v>0</v>
      </c>
      <c r="J34" s="62">
        <f t="shared" si="1"/>
        <v>-5665.07</v>
      </c>
      <c r="K34" s="239">
        <v>0</v>
      </c>
      <c r="L34" s="63">
        <f t="shared" si="2"/>
        <v>0</v>
      </c>
    </row>
    <row r="35" spans="1:12">
      <c r="A35" s="160">
        <v>13073063</v>
      </c>
      <c r="B35" s="33">
        <v>5353</v>
      </c>
      <c r="C35" s="36" t="s">
        <v>40</v>
      </c>
      <c r="D35" s="37">
        <v>178379.08</v>
      </c>
      <c r="E35" s="59">
        <v>154977.09</v>
      </c>
      <c r="F35" s="62">
        <v>192934.54</v>
      </c>
      <c r="G35" s="34">
        <v>174203.12</v>
      </c>
      <c r="H35" s="31">
        <f t="shared" si="0"/>
        <v>-18731.420000000013</v>
      </c>
      <c r="I35" s="34">
        <v>169525.77</v>
      </c>
      <c r="J35" s="62">
        <f t="shared" si="1"/>
        <v>-4677.3500000000058</v>
      </c>
      <c r="K35" s="239">
        <v>180621.1</v>
      </c>
      <c r="L35" s="63">
        <f t="shared" si="2"/>
        <v>11095.330000000016</v>
      </c>
    </row>
    <row r="36" spans="1:12">
      <c r="A36" s="160">
        <v>13073064</v>
      </c>
      <c r="B36" s="33">
        <v>5353</v>
      </c>
      <c r="C36" s="36" t="s">
        <v>41</v>
      </c>
      <c r="D36" s="37">
        <v>153482.85999999999</v>
      </c>
      <c r="E36" s="59">
        <v>155985.87</v>
      </c>
      <c r="F36" s="62">
        <v>153192.37</v>
      </c>
      <c r="G36" s="34">
        <v>174444.15</v>
      </c>
      <c r="H36" s="31">
        <f t="shared" si="0"/>
        <v>21251.78</v>
      </c>
      <c r="I36" s="34">
        <v>261865.43</v>
      </c>
      <c r="J36" s="62">
        <f t="shared" si="1"/>
        <v>87421.28</v>
      </c>
      <c r="K36" s="239">
        <v>257877.55</v>
      </c>
      <c r="L36" s="63">
        <f t="shared" si="2"/>
        <v>-3987.8800000000047</v>
      </c>
    </row>
    <row r="37" spans="1:12">
      <c r="A37" s="160">
        <v>13073065</v>
      </c>
      <c r="B37" s="33">
        <v>5353</v>
      </c>
      <c r="C37" s="36" t="s">
        <v>42</v>
      </c>
      <c r="D37" s="37">
        <v>240078.22</v>
      </c>
      <c r="E37" s="59">
        <v>255953.69</v>
      </c>
      <c r="F37" s="62">
        <v>83679.03</v>
      </c>
      <c r="G37" s="35">
        <v>166669.6</v>
      </c>
      <c r="H37" s="31">
        <f t="shared" si="0"/>
        <v>82990.570000000007</v>
      </c>
      <c r="I37" s="35">
        <v>178741.25</v>
      </c>
      <c r="J37" s="62">
        <f t="shared" si="1"/>
        <v>12071.649999999994</v>
      </c>
      <c r="K37" s="238">
        <v>222909.26</v>
      </c>
      <c r="L37" s="63">
        <f t="shared" si="2"/>
        <v>44168.010000000009</v>
      </c>
    </row>
    <row r="38" spans="1:12">
      <c r="A38" s="160">
        <v>13073072</v>
      </c>
      <c r="B38" s="33">
        <v>5353</v>
      </c>
      <c r="C38" s="36" t="s">
        <v>43</v>
      </c>
      <c r="D38" s="37">
        <v>0</v>
      </c>
      <c r="E38" s="59">
        <v>0</v>
      </c>
      <c r="F38" s="62">
        <v>9952.7999999999993</v>
      </c>
      <c r="G38" s="35">
        <v>0</v>
      </c>
      <c r="H38" s="31">
        <f t="shared" ref="H38:H60" si="3">G38-F38</f>
        <v>-9952.7999999999993</v>
      </c>
      <c r="I38" s="35">
        <v>0</v>
      </c>
      <c r="J38" s="62">
        <f t="shared" si="1"/>
        <v>0</v>
      </c>
      <c r="K38" s="238">
        <v>12646.51</v>
      </c>
      <c r="L38" s="63">
        <f t="shared" si="2"/>
        <v>12646.51</v>
      </c>
    </row>
    <row r="39" spans="1:12">
      <c r="A39" s="160">
        <v>13073074</v>
      </c>
      <c r="B39" s="33">
        <v>5353</v>
      </c>
      <c r="C39" s="36" t="s">
        <v>44</v>
      </c>
      <c r="D39" s="37">
        <v>104456.61</v>
      </c>
      <c r="E39" s="59">
        <v>104434.07</v>
      </c>
      <c r="F39" s="62">
        <v>110917.84</v>
      </c>
      <c r="G39" s="34">
        <v>114103.01</v>
      </c>
      <c r="H39" s="31">
        <f t="shared" si="3"/>
        <v>3185.1699999999983</v>
      </c>
      <c r="I39" s="34">
        <v>112657.14</v>
      </c>
      <c r="J39" s="62">
        <f t="shared" si="1"/>
        <v>-1445.8699999999953</v>
      </c>
      <c r="K39" s="239">
        <v>106052.31</v>
      </c>
      <c r="L39" s="63">
        <f t="shared" si="2"/>
        <v>-6604.8300000000017</v>
      </c>
    </row>
    <row r="40" spans="1:12">
      <c r="A40" s="160">
        <v>13073083</v>
      </c>
      <c r="B40" s="33">
        <v>5353</v>
      </c>
      <c r="C40" s="36" t="s">
        <v>45</v>
      </c>
      <c r="D40" s="37">
        <v>209473.83</v>
      </c>
      <c r="E40" s="59">
        <v>224391.73</v>
      </c>
      <c r="F40" s="62">
        <v>204804.66</v>
      </c>
      <c r="G40" s="34">
        <v>43572.01</v>
      </c>
      <c r="H40" s="31">
        <f t="shared" si="3"/>
        <v>-161232.65</v>
      </c>
      <c r="I40" s="34">
        <v>285476.57</v>
      </c>
      <c r="J40" s="62">
        <f t="shared" si="1"/>
        <v>241904.56</v>
      </c>
      <c r="K40" s="239">
        <v>275238.83</v>
      </c>
      <c r="L40" s="63">
        <f t="shared" si="2"/>
        <v>-10237.739999999991</v>
      </c>
    </row>
    <row r="41" spans="1:12">
      <c r="A41" s="160">
        <v>13073002</v>
      </c>
      <c r="B41" s="33">
        <v>5354</v>
      </c>
      <c r="C41" s="36" t="s">
        <v>46</v>
      </c>
      <c r="D41" s="37">
        <v>0</v>
      </c>
      <c r="E41" s="59">
        <v>0</v>
      </c>
      <c r="F41" s="62">
        <v>0</v>
      </c>
      <c r="G41" s="35">
        <v>0</v>
      </c>
      <c r="H41" s="31">
        <f t="shared" si="3"/>
        <v>0</v>
      </c>
      <c r="I41" s="35">
        <v>0</v>
      </c>
      <c r="J41" s="62">
        <f t="shared" si="1"/>
        <v>0</v>
      </c>
      <c r="K41" s="238">
        <v>0</v>
      </c>
      <c r="L41" s="63">
        <f t="shared" si="2"/>
        <v>0</v>
      </c>
    </row>
    <row r="42" spans="1:12">
      <c r="A42" s="160">
        <v>13073012</v>
      </c>
      <c r="B42" s="33">
        <v>5354</v>
      </c>
      <c r="C42" s="36" t="s">
        <v>47</v>
      </c>
      <c r="D42" s="37">
        <v>262828.58</v>
      </c>
      <c r="E42" s="59">
        <v>201659.16</v>
      </c>
      <c r="F42" s="62">
        <v>250412.93</v>
      </c>
      <c r="G42" s="34">
        <v>215047.92</v>
      </c>
      <c r="H42" s="31">
        <f t="shared" si="3"/>
        <v>-35365.00999999998</v>
      </c>
      <c r="I42" s="34">
        <v>138053.17000000001</v>
      </c>
      <c r="J42" s="62">
        <f t="shared" si="1"/>
        <v>-76994.75</v>
      </c>
      <c r="K42" s="239">
        <v>289041.15000000002</v>
      </c>
      <c r="L42" s="63">
        <f t="shared" si="2"/>
        <v>150987.98000000001</v>
      </c>
    </row>
    <row r="43" spans="1:12">
      <c r="A43" s="160">
        <v>13073017</v>
      </c>
      <c r="B43" s="33">
        <v>5354</v>
      </c>
      <c r="C43" s="36" t="s">
        <v>48</v>
      </c>
      <c r="D43" s="37">
        <v>277992.52</v>
      </c>
      <c r="E43" s="59">
        <v>220943.65</v>
      </c>
      <c r="F43" s="62">
        <v>215607.9</v>
      </c>
      <c r="G43" s="34">
        <v>187594.53</v>
      </c>
      <c r="H43" s="31">
        <f t="shared" si="3"/>
        <v>-28013.369999999995</v>
      </c>
      <c r="I43" s="34">
        <v>245456.19</v>
      </c>
      <c r="J43" s="62">
        <f t="shared" si="1"/>
        <v>57861.66</v>
      </c>
      <c r="K43" s="239">
        <v>102988.2</v>
      </c>
      <c r="L43" s="63">
        <f t="shared" si="2"/>
        <v>-142467.99</v>
      </c>
    </row>
    <row r="44" spans="1:12">
      <c r="A44" s="160">
        <v>13073067</v>
      </c>
      <c r="B44" s="33">
        <v>5354</v>
      </c>
      <c r="C44" s="36" t="s">
        <v>49</v>
      </c>
      <c r="D44" s="37">
        <v>13903</v>
      </c>
      <c r="E44" s="59">
        <v>0</v>
      </c>
      <c r="F44" s="62">
        <v>0</v>
      </c>
      <c r="G44" s="35">
        <v>0</v>
      </c>
      <c r="H44" s="31">
        <f t="shared" si="3"/>
        <v>0</v>
      </c>
      <c r="I44" s="35">
        <v>0</v>
      </c>
      <c r="J44" s="62">
        <f t="shared" si="1"/>
        <v>0</v>
      </c>
      <c r="K44" s="238">
        <v>0</v>
      </c>
      <c r="L44" s="63">
        <f t="shared" si="2"/>
        <v>0</v>
      </c>
    </row>
    <row r="45" spans="1:12">
      <c r="A45" s="160">
        <v>13073100</v>
      </c>
      <c r="B45" s="33">
        <v>5354</v>
      </c>
      <c r="C45" s="36" t="s">
        <v>50</v>
      </c>
      <c r="D45" s="37">
        <v>125530.5</v>
      </c>
      <c r="E45" s="59">
        <v>187758.22</v>
      </c>
      <c r="F45" s="62">
        <v>143467.34</v>
      </c>
      <c r="G45" s="34">
        <v>35559.480000000003</v>
      </c>
      <c r="H45" s="31">
        <f t="shared" si="3"/>
        <v>-107907.85999999999</v>
      </c>
      <c r="I45" s="34">
        <v>127364.61</v>
      </c>
      <c r="J45" s="62">
        <f t="shared" si="1"/>
        <v>91805.13</v>
      </c>
      <c r="K45" s="239">
        <v>137293.26</v>
      </c>
      <c r="L45" s="63">
        <f t="shared" si="2"/>
        <v>9928.6500000000087</v>
      </c>
    </row>
    <row r="46" spans="1:12">
      <c r="A46" s="160">
        <v>13073103</v>
      </c>
      <c r="B46" s="33">
        <v>5354</v>
      </c>
      <c r="C46" s="36" t="s">
        <v>51</v>
      </c>
      <c r="D46" s="37">
        <v>120040.8</v>
      </c>
      <c r="E46" s="59">
        <v>286849.91999999998</v>
      </c>
      <c r="F46" s="62">
        <v>162951.22999999998</v>
      </c>
      <c r="G46" s="34">
        <v>164003.57</v>
      </c>
      <c r="H46" s="31">
        <f t="shared" si="3"/>
        <v>1052.3400000000256</v>
      </c>
      <c r="I46" s="34">
        <v>0</v>
      </c>
      <c r="J46" s="62">
        <f t="shared" si="1"/>
        <v>-164003.57</v>
      </c>
      <c r="K46" s="239">
        <v>136899.71</v>
      </c>
      <c r="L46" s="63">
        <f t="shared" si="2"/>
        <v>136899.71</v>
      </c>
    </row>
    <row r="47" spans="1:12">
      <c r="A47" s="160">
        <v>13073024</v>
      </c>
      <c r="B47" s="33">
        <v>5355</v>
      </c>
      <c r="C47" s="36" t="s">
        <v>52</v>
      </c>
      <c r="D47" s="37">
        <v>478203.6</v>
      </c>
      <c r="E47" s="59">
        <v>446962.43</v>
      </c>
      <c r="F47" s="62">
        <v>530315.59</v>
      </c>
      <c r="G47" s="34">
        <v>571019.94999999995</v>
      </c>
      <c r="H47" s="31">
        <f t="shared" si="3"/>
        <v>40704.359999999986</v>
      </c>
      <c r="I47" s="34">
        <v>733623.73</v>
      </c>
      <c r="J47" s="62">
        <f t="shared" si="1"/>
        <v>162603.78000000003</v>
      </c>
      <c r="K47" s="239">
        <v>839300.19</v>
      </c>
      <c r="L47" s="63">
        <f t="shared" si="2"/>
        <v>105676.45999999996</v>
      </c>
    </row>
    <row r="48" spans="1:12">
      <c r="A48" s="160">
        <v>13073029</v>
      </c>
      <c r="B48" s="33">
        <v>5355</v>
      </c>
      <c r="C48" s="36" t="s">
        <v>53</v>
      </c>
      <c r="D48" s="37">
        <v>167921.25</v>
      </c>
      <c r="E48" s="59">
        <v>197805.85</v>
      </c>
      <c r="F48" s="62">
        <v>173453.22</v>
      </c>
      <c r="G48" s="34">
        <v>175199.93</v>
      </c>
      <c r="H48" s="31">
        <f t="shared" si="3"/>
        <v>1746.7099999999919</v>
      </c>
      <c r="I48" s="34">
        <v>316686.05</v>
      </c>
      <c r="J48" s="62">
        <f t="shared" si="1"/>
        <v>141486.12</v>
      </c>
      <c r="K48" s="239">
        <v>263026.09000000003</v>
      </c>
      <c r="L48" s="63">
        <f t="shared" si="2"/>
        <v>-53659.959999999963</v>
      </c>
    </row>
    <row r="49" spans="1:12">
      <c r="A49" s="160">
        <v>13073034</v>
      </c>
      <c r="B49" s="33">
        <v>5355</v>
      </c>
      <c r="C49" s="36" t="s">
        <v>54</v>
      </c>
      <c r="D49" s="37">
        <v>204118.63</v>
      </c>
      <c r="E49" s="59">
        <v>187795.71</v>
      </c>
      <c r="F49" s="62">
        <v>182500.45</v>
      </c>
      <c r="G49" s="34">
        <v>225778.06</v>
      </c>
      <c r="H49" s="31">
        <f t="shared" si="3"/>
        <v>43277.609999999986</v>
      </c>
      <c r="I49" s="34">
        <v>326783.33</v>
      </c>
      <c r="J49" s="62">
        <f t="shared" si="1"/>
        <v>101005.27000000002</v>
      </c>
      <c r="K49" s="239">
        <v>341271.29</v>
      </c>
      <c r="L49" s="63">
        <f t="shared" si="2"/>
        <v>14487.959999999963</v>
      </c>
    </row>
    <row r="50" spans="1:12">
      <c r="A50" s="160">
        <v>13073057</v>
      </c>
      <c r="B50" s="33">
        <v>5355</v>
      </c>
      <c r="C50" s="36" t="s">
        <v>55</v>
      </c>
      <c r="D50" s="37">
        <v>124807.25</v>
      </c>
      <c r="E50" s="59">
        <v>113509.63</v>
      </c>
      <c r="F50" s="62">
        <v>105077.79000000001</v>
      </c>
      <c r="G50" s="34">
        <v>159303.16</v>
      </c>
      <c r="H50" s="31">
        <f t="shared" si="3"/>
        <v>54225.369999999995</v>
      </c>
      <c r="I50" s="34">
        <v>170007.48</v>
      </c>
      <c r="J50" s="62">
        <f t="shared" si="1"/>
        <v>10704.320000000007</v>
      </c>
      <c r="K50" s="239">
        <v>112075.69</v>
      </c>
      <c r="L50" s="63">
        <f t="shared" si="2"/>
        <v>-57931.790000000008</v>
      </c>
    </row>
    <row r="51" spans="1:12" ht="15.75" customHeight="1">
      <c r="A51" s="160">
        <v>13073062</v>
      </c>
      <c r="B51" s="33">
        <v>5355</v>
      </c>
      <c r="C51" s="36" t="s">
        <v>56</v>
      </c>
      <c r="D51" s="37">
        <v>140182.01</v>
      </c>
      <c r="E51" s="59">
        <v>170759.74</v>
      </c>
      <c r="F51" s="62">
        <v>188703.49</v>
      </c>
      <c r="G51" s="34">
        <v>243334.81</v>
      </c>
      <c r="H51" s="31">
        <f t="shared" si="3"/>
        <v>54631.320000000007</v>
      </c>
      <c r="I51" s="34">
        <v>318406.51</v>
      </c>
      <c r="J51" s="62">
        <f t="shared" si="1"/>
        <v>75071.700000000012</v>
      </c>
      <c r="K51" s="239">
        <v>311924.95</v>
      </c>
      <c r="L51" s="63">
        <f t="shared" si="2"/>
        <v>-6481.5599999999977</v>
      </c>
    </row>
    <row r="52" spans="1:12">
      <c r="A52" s="160">
        <v>13073076</v>
      </c>
      <c r="B52" s="33">
        <v>5355</v>
      </c>
      <c r="C52" s="36" t="s">
        <v>57</v>
      </c>
      <c r="D52" s="37">
        <v>463349.17</v>
      </c>
      <c r="E52" s="59">
        <v>397964.38</v>
      </c>
      <c r="F52" s="62">
        <v>423930.98</v>
      </c>
      <c r="G52" s="34">
        <v>479977.3</v>
      </c>
      <c r="H52" s="31">
        <f t="shared" si="3"/>
        <v>56046.320000000007</v>
      </c>
      <c r="I52" s="34">
        <v>673575.79</v>
      </c>
      <c r="J52" s="62">
        <f t="shared" si="1"/>
        <v>193598.49000000005</v>
      </c>
      <c r="K52" s="239">
        <v>575584.5</v>
      </c>
      <c r="L52" s="63">
        <f t="shared" si="2"/>
        <v>-97991.290000000037</v>
      </c>
    </row>
    <row r="53" spans="1:12">
      <c r="A53" s="160">
        <v>13073086</v>
      </c>
      <c r="B53" s="33">
        <v>5355</v>
      </c>
      <c r="C53" s="36" t="s">
        <v>58</v>
      </c>
      <c r="D53" s="37">
        <v>82648.59</v>
      </c>
      <c r="E53" s="59">
        <v>16986.310000000001</v>
      </c>
      <c r="F53" s="62">
        <v>1589.53</v>
      </c>
      <c r="G53" s="35">
        <v>68984.69</v>
      </c>
      <c r="H53" s="31">
        <f t="shared" si="3"/>
        <v>67395.16</v>
      </c>
      <c r="I53" s="35">
        <v>0</v>
      </c>
      <c r="J53" s="62">
        <f t="shared" si="1"/>
        <v>-68984.69</v>
      </c>
      <c r="K53" s="238">
        <v>420264.51</v>
      </c>
      <c r="L53" s="63">
        <f t="shared" si="2"/>
        <v>420264.51</v>
      </c>
    </row>
    <row r="54" spans="1:12">
      <c r="A54" s="160">
        <v>13073096</v>
      </c>
      <c r="B54" s="33">
        <v>5355</v>
      </c>
      <c r="C54" s="36" t="s">
        <v>59</v>
      </c>
      <c r="D54" s="37">
        <v>617271.55000000005</v>
      </c>
      <c r="E54" s="59">
        <v>679305.88</v>
      </c>
      <c r="F54" s="62">
        <v>710247.98</v>
      </c>
      <c r="G54" s="34">
        <v>728990.71</v>
      </c>
      <c r="H54" s="31">
        <f t="shared" si="3"/>
        <v>18742.729999999981</v>
      </c>
      <c r="I54" s="34">
        <v>972183.97</v>
      </c>
      <c r="J54" s="62">
        <f t="shared" si="1"/>
        <v>243193.26</v>
      </c>
      <c r="K54" s="239">
        <v>924027.2</v>
      </c>
      <c r="L54" s="63">
        <f t="shared" si="2"/>
        <v>-48156.770000000019</v>
      </c>
    </row>
    <row r="55" spans="1:12">
      <c r="A55" s="160">
        <v>13073097</v>
      </c>
      <c r="B55" s="33">
        <v>5355</v>
      </c>
      <c r="C55" s="36" t="s">
        <v>60</v>
      </c>
      <c r="D55" s="37">
        <v>77826.09</v>
      </c>
      <c r="E55" s="59">
        <v>43975.6</v>
      </c>
      <c r="F55" s="62">
        <v>69223.78</v>
      </c>
      <c r="G55" s="34">
        <v>64799.14</v>
      </c>
      <c r="H55" s="31">
        <f t="shared" si="3"/>
        <v>-4424.6399999999994</v>
      </c>
      <c r="I55" s="34">
        <v>67155.05</v>
      </c>
      <c r="J55" s="62">
        <f t="shared" si="1"/>
        <v>2355.9100000000035</v>
      </c>
      <c r="K55" s="239">
        <v>42889</v>
      </c>
      <c r="L55" s="63">
        <f t="shared" si="2"/>
        <v>-24266.050000000003</v>
      </c>
    </row>
    <row r="56" spans="1:12">
      <c r="A56" s="160">
        <v>13073098</v>
      </c>
      <c r="B56" s="33">
        <v>5355</v>
      </c>
      <c r="C56" s="36" t="s">
        <v>61</v>
      </c>
      <c r="D56" s="37">
        <v>134958.15</v>
      </c>
      <c r="E56" s="59">
        <v>86187.94</v>
      </c>
      <c r="F56" s="62">
        <v>99767.18</v>
      </c>
      <c r="G56" s="34">
        <v>161383.01999999999</v>
      </c>
      <c r="H56" s="31">
        <f t="shared" si="3"/>
        <v>61615.839999999997</v>
      </c>
      <c r="I56" s="34">
        <v>213186.16</v>
      </c>
      <c r="J56" s="62">
        <f t="shared" si="1"/>
        <v>51803.140000000014</v>
      </c>
      <c r="K56" s="239">
        <v>197356.27</v>
      </c>
      <c r="L56" s="63">
        <f t="shared" si="2"/>
        <v>-15829.890000000014</v>
      </c>
    </row>
    <row r="57" spans="1:12">
      <c r="A57" s="160">
        <v>13073023</v>
      </c>
      <c r="B57" s="33">
        <v>5356</v>
      </c>
      <c r="C57" s="36" t="s">
        <v>62</v>
      </c>
      <c r="D57" s="37">
        <v>256846.93</v>
      </c>
      <c r="E57" s="59">
        <v>259652.93</v>
      </c>
      <c r="F57" s="62">
        <v>262034.91999999998</v>
      </c>
      <c r="G57" s="34">
        <v>315709.40999999997</v>
      </c>
      <c r="H57" s="31">
        <f t="shared" si="3"/>
        <v>53674.489999999991</v>
      </c>
      <c r="I57" s="34">
        <v>406886.43</v>
      </c>
      <c r="J57" s="62">
        <f t="shared" si="1"/>
        <v>91177.020000000019</v>
      </c>
      <c r="K57" s="239">
        <v>415856.69</v>
      </c>
      <c r="L57" s="63">
        <f t="shared" si="2"/>
        <v>8970.2600000000093</v>
      </c>
    </row>
    <row r="58" spans="1:12">
      <c r="A58" s="160">
        <v>13073090</v>
      </c>
      <c r="B58" s="33">
        <v>5356</v>
      </c>
      <c r="C58" s="36" t="s">
        <v>63</v>
      </c>
      <c r="D58" s="37">
        <v>1481082.18</v>
      </c>
      <c r="E58" s="59">
        <v>1324716.42</v>
      </c>
      <c r="F58" s="62">
        <v>1155943.29</v>
      </c>
      <c r="G58" s="34">
        <v>1255582.6399999999</v>
      </c>
      <c r="H58" s="31">
        <f t="shared" si="3"/>
        <v>99639.34999999986</v>
      </c>
      <c r="I58" s="34">
        <v>1787739.59</v>
      </c>
      <c r="J58" s="62">
        <f t="shared" si="1"/>
        <v>532156.95000000019</v>
      </c>
      <c r="K58" s="239">
        <v>2088166.71</v>
      </c>
      <c r="L58" s="63">
        <f t="shared" si="2"/>
        <v>300427.11999999988</v>
      </c>
    </row>
    <row r="59" spans="1:12">
      <c r="A59" s="160">
        <v>13073102</v>
      </c>
      <c r="B59" s="33">
        <v>5356</v>
      </c>
      <c r="C59" s="36" t="s">
        <v>64</v>
      </c>
      <c r="D59" s="37">
        <v>367437.99</v>
      </c>
      <c r="E59" s="59">
        <v>329557.01</v>
      </c>
      <c r="F59" s="62">
        <v>319263</v>
      </c>
      <c r="G59" s="34">
        <v>371754.96</v>
      </c>
      <c r="H59" s="31">
        <f t="shared" si="3"/>
        <v>52491.960000000021</v>
      </c>
      <c r="I59" s="34">
        <v>486614.03</v>
      </c>
      <c r="J59" s="62">
        <f t="shared" si="1"/>
        <v>114859.07</v>
      </c>
      <c r="K59" s="239">
        <v>478997.04</v>
      </c>
      <c r="L59" s="63">
        <f t="shared" si="2"/>
        <v>-7616.9900000000489</v>
      </c>
    </row>
    <row r="60" spans="1:12" ht="15.75" customHeight="1">
      <c r="A60" s="160">
        <v>13073006</v>
      </c>
      <c r="B60" s="33">
        <v>5357</v>
      </c>
      <c r="C60" s="36" t="s">
        <v>65</v>
      </c>
      <c r="D60" s="37">
        <v>176897.02</v>
      </c>
      <c r="E60" s="59">
        <v>219746.37</v>
      </c>
      <c r="F60" s="62">
        <v>120632.17000000001</v>
      </c>
      <c r="G60" s="34">
        <v>89760.63</v>
      </c>
      <c r="H60" s="31">
        <f t="shared" si="3"/>
        <v>-30871.540000000008</v>
      </c>
      <c r="I60" s="34">
        <v>34052.79</v>
      </c>
      <c r="J60" s="62">
        <f t="shared" si="1"/>
        <v>-55707.840000000004</v>
      </c>
      <c r="K60" s="208">
        <v>98721.13</v>
      </c>
      <c r="L60" s="63">
        <f t="shared" si="2"/>
        <v>64668.340000000004</v>
      </c>
    </row>
    <row r="61" spans="1:12">
      <c r="A61" s="161">
        <v>13073026</v>
      </c>
      <c r="B61" s="133">
        <v>5357</v>
      </c>
      <c r="C61" s="162" t="s">
        <v>66</v>
      </c>
      <c r="D61" s="152">
        <v>83073.61</v>
      </c>
      <c r="E61" s="153">
        <v>106202.66</v>
      </c>
      <c r="F61" s="154"/>
      <c r="G61" s="153"/>
      <c r="H61" s="234"/>
      <c r="I61" s="153"/>
      <c r="J61" s="62"/>
      <c r="K61" s="152"/>
      <c r="L61" s="63"/>
    </row>
    <row r="62" spans="1:12" ht="15.75" customHeight="1">
      <c r="A62" s="160">
        <v>13073031</v>
      </c>
      <c r="B62" s="33">
        <v>5357</v>
      </c>
      <c r="C62" s="36" t="s">
        <v>67</v>
      </c>
      <c r="D62" s="152">
        <v>108044.78</v>
      </c>
      <c r="E62" s="153">
        <v>186792.36</v>
      </c>
      <c r="F62" s="154">
        <v>115887.78</v>
      </c>
      <c r="G62" s="155">
        <v>5848.64</v>
      </c>
      <c r="H62" s="234">
        <f>G62-F62</f>
        <v>-110039.14</v>
      </c>
      <c r="I62" s="155">
        <v>0</v>
      </c>
      <c r="J62" s="62">
        <f t="shared" si="1"/>
        <v>-5848.64</v>
      </c>
      <c r="K62" s="240">
        <v>67391.31</v>
      </c>
      <c r="L62" s="63">
        <f t="shared" si="2"/>
        <v>67391.31</v>
      </c>
    </row>
    <row r="63" spans="1:12">
      <c r="A63" s="160">
        <v>13073048</v>
      </c>
      <c r="B63" s="33">
        <v>5357</v>
      </c>
      <c r="C63" s="36" t="s">
        <v>68</v>
      </c>
      <c r="D63" s="152">
        <v>133355.69</v>
      </c>
      <c r="E63" s="153">
        <v>156454.65</v>
      </c>
      <c r="F63" s="154">
        <v>163204</v>
      </c>
      <c r="G63" s="155">
        <v>183973.15</v>
      </c>
      <c r="H63" s="234">
        <f>G63-F63</f>
        <v>20769.149999999994</v>
      </c>
      <c r="I63" s="155">
        <v>256491.75</v>
      </c>
      <c r="J63" s="62">
        <f t="shared" si="1"/>
        <v>72518.600000000006</v>
      </c>
      <c r="K63" s="208">
        <v>252550.09</v>
      </c>
      <c r="L63" s="63">
        <f t="shared" si="2"/>
        <v>-3941.6600000000035</v>
      </c>
    </row>
    <row r="64" spans="1:12">
      <c r="A64" s="161">
        <v>13073056</v>
      </c>
      <c r="B64" s="133">
        <v>5357</v>
      </c>
      <c r="C64" s="162" t="s">
        <v>69</v>
      </c>
      <c r="D64" s="152">
        <v>126776.85</v>
      </c>
      <c r="E64" s="153">
        <v>142517.49</v>
      </c>
      <c r="F64" s="154"/>
      <c r="G64" s="153"/>
      <c r="H64" s="234"/>
      <c r="I64" s="153"/>
      <c r="J64" s="62"/>
      <c r="K64" s="152"/>
      <c r="L64" s="63"/>
    </row>
    <row r="65" spans="1:12">
      <c r="A65" s="160">
        <v>13073084</v>
      </c>
      <c r="B65" s="33">
        <v>5357</v>
      </c>
      <c r="C65" s="36" t="s">
        <v>70</v>
      </c>
      <c r="D65" s="152">
        <v>445274.53</v>
      </c>
      <c r="E65" s="153">
        <v>508252.04</v>
      </c>
      <c r="F65" s="154">
        <v>418236.51</v>
      </c>
      <c r="G65" s="155">
        <v>340435.48</v>
      </c>
      <c r="H65" s="234">
        <f>G65-F65</f>
        <v>-77801.030000000028</v>
      </c>
      <c r="I65" s="155">
        <v>420244.58</v>
      </c>
      <c r="J65" s="62">
        <f t="shared" si="1"/>
        <v>79809.100000000035</v>
      </c>
      <c r="K65" s="240">
        <v>333756.78000000003</v>
      </c>
      <c r="L65" s="63">
        <f t="shared" si="2"/>
        <v>-86487.799999999988</v>
      </c>
    </row>
    <row r="66" spans="1:12">
      <c r="A66" s="161">
        <v>13073091</v>
      </c>
      <c r="B66" s="133">
        <v>5357</v>
      </c>
      <c r="C66" s="162" t="s">
        <v>71</v>
      </c>
      <c r="D66" s="152">
        <v>96722.71</v>
      </c>
      <c r="E66" s="153">
        <v>102638.28</v>
      </c>
      <c r="F66" s="154"/>
      <c r="G66" s="156"/>
      <c r="H66" s="234"/>
      <c r="I66" s="235"/>
      <c r="J66" s="62"/>
      <c r="K66" s="156"/>
      <c r="L66" s="63"/>
    </row>
    <row r="67" spans="1:12">
      <c r="A67" s="160">
        <v>13073106</v>
      </c>
      <c r="B67" s="33">
        <v>5357</v>
      </c>
      <c r="C67" s="36" t="s">
        <v>72</v>
      </c>
      <c r="D67" s="152">
        <v>200024.22</v>
      </c>
      <c r="E67" s="153">
        <v>209821.99</v>
      </c>
      <c r="F67" s="154">
        <v>111985</v>
      </c>
      <c r="G67" s="155">
        <v>148882.99</v>
      </c>
      <c r="H67" s="234">
        <f t="shared" ref="H67:H111" si="4">G67-F67</f>
        <v>36897.989999999991</v>
      </c>
      <c r="I67" s="155">
        <v>153164.21</v>
      </c>
      <c r="J67" s="62">
        <f t="shared" si="1"/>
        <v>4281.2200000000012</v>
      </c>
      <c r="K67" s="241">
        <v>117264.34</v>
      </c>
      <c r="L67" s="63">
        <f t="shared" si="2"/>
        <v>-35899.869999999995</v>
      </c>
    </row>
    <row r="68" spans="1:12" ht="17.25">
      <c r="A68" s="163">
        <v>13073107</v>
      </c>
      <c r="B68" s="131">
        <v>5357</v>
      </c>
      <c r="C68" s="164" t="s">
        <v>147</v>
      </c>
      <c r="D68" s="157"/>
      <c r="E68" s="158"/>
      <c r="F68" s="154">
        <v>316801.20999999996</v>
      </c>
      <c r="G68" s="155">
        <v>255934.26</v>
      </c>
      <c r="H68" s="234">
        <f t="shared" si="4"/>
        <v>-60866.949999999953</v>
      </c>
      <c r="I68" s="155">
        <v>330905.55</v>
      </c>
      <c r="J68" s="62">
        <f t="shared" si="1"/>
        <v>74971.289999999979</v>
      </c>
      <c r="K68" s="241">
        <v>348320.49</v>
      </c>
      <c r="L68" s="63">
        <f t="shared" si="2"/>
        <v>17414.940000000002</v>
      </c>
    </row>
    <row r="69" spans="1:12">
      <c r="A69" s="160">
        <v>13073036</v>
      </c>
      <c r="B69" s="33">
        <v>5358</v>
      </c>
      <c r="C69" s="36" t="s">
        <v>74</v>
      </c>
      <c r="D69" s="152">
        <v>125971.75</v>
      </c>
      <c r="E69" s="153">
        <v>127695.95</v>
      </c>
      <c r="F69" s="154">
        <v>143845.79999999999</v>
      </c>
      <c r="G69" s="155">
        <v>139902.04</v>
      </c>
      <c r="H69" s="234">
        <f t="shared" si="4"/>
        <v>-3943.7599999999802</v>
      </c>
      <c r="I69" s="155">
        <v>183288.3</v>
      </c>
      <c r="J69" s="62">
        <f t="shared" si="1"/>
        <v>43386.25999999998</v>
      </c>
      <c r="K69" s="241">
        <v>163729.70000000001</v>
      </c>
      <c r="L69" s="63">
        <f t="shared" si="2"/>
        <v>-19558.599999999977</v>
      </c>
    </row>
    <row r="70" spans="1:12">
      <c r="A70" s="160">
        <v>13073041</v>
      </c>
      <c r="B70" s="33">
        <v>5358</v>
      </c>
      <c r="C70" s="36" t="s">
        <v>75</v>
      </c>
      <c r="D70" s="152">
        <v>163975.19</v>
      </c>
      <c r="E70" s="153">
        <v>157195.94</v>
      </c>
      <c r="F70" s="154">
        <v>118366.02</v>
      </c>
      <c r="G70" s="155">
        <v>222776.69</v>
      </c>
      <c r="H70" s="234">
        <f t="shared" si="4"/>
        <v>104410.67</v>
      </c>
      <c r="I70" s="155">
        <v>269893.76000000001</v>
      </c>
      <c r="J70" s="62">
        <f t="shared" si="1"/>
        <v>47117.070000000007</v>
      </c>
      <c r="K70" s="241">
        <v>319171.43</v>
      </c>
      <c r="L70" s="63">
        <f t="shared" si="2"/>
        <v>49277.669999999984</v>
      </c>
    </row>
    <row r="71" spans="1:12">
      <c r="A71" s="165">
        <v>13073047</v>
      </c>
      <c r="B71" s="135">
        <v>5358</v>
      </c>
      <c r="C71" s="166" t="s">
        <v>76</v>
      </c>
      <c r="D71" s="152">
        <v>113153.84</v>
      </c>
      <c r="E71" s="153">
        <v>117614.37</v>
      </c>
      <c r="F71" s="154"/>
      <c r="G71" s="155"/>
      <c r="H71" s="234"/>
      <c r="I71" s="155"/>
      <c r="J71" s="62"/>
      <c r="K71" s="241"/>
      <c r="L71" s="63"/>
    </row>
    <row r="72" spans="1:12">
      <c r="A72" s="160">
        <v>13073054</v>
      </c>
      <c r="B72" s="33">
        <v>5358</v>
      </c>
      <c r="C72" s="36" t="s">
        <v>77</v>
      </c>
      <c r="D72" s="152">
        <v>0</v>
      </c>
      <c r="E72" s="153">
        <v>0</v>
      </c>
      <c r="F72" s="154">
        <v>0</v>
      </c>
      <c r="G72" s="155">
        <v>0</v>
      </c>
      <c r="H72" s="234">
        <f t="shared" si="4"/>
        <v>0</v>
      </c>
      <c r="I72" s="155">
        <v>0</v>
      </c>
      <c r="J72" s="62">
        <f t="shared" ref="J72:J111" si="5">I72-G72</f>
        <v>0</v>
      </c>
      <c r="K72" s="241">
        <v>0</v>
      </c>
      <c r="L72" s="63">
        <f t="shared" ref="L72:L111" si="6">K72-I72</f>
        <v>0</v>
      </c>
    </row>
    <row r="73" spans="1:12">
      <c r="A73" s="165">
        <v>13073058</v>
      </c>
      <c r="B73" s="135">
        <v>5358</v>
      </c>
      <c r="C73" s="166" t="s">
        <v>78</v>
      </c>
      <c r="D73" s="152">
        <v>117399.42</v>
      </c>
      <c r="E73" s="153">
        <v>110610.74</v>
      </c>
      <c r="F73" s="154"/>
      <c r="G73" s="155"/>
      <c r="H73" s="234"/>
      <c r="I73" s="155"/>
      <c r="J73" s="62"/>
      <c r="K73" s="241"/>
      <c r="L73" s="63"/>
    </row>
    <row r="74" spans="1:12" ht="17.25">
      <c r="A74" s="167">
        <v>13073060</v>
      </c>
      <c r="B74" s="137">
        <v>5358</v>
      </c>
      <c r="C74" s="168" t="s">
        <v>148</v>
      </c>
      <c r="D74" s="152">
        <v>425484.05</v>
      </c>
      <c r="E74" s="153">
        <v>498302.51</v>
      </c>
      <c r="F74" s="154">
        <f>422649.13+107957.79+114383.23</f>
        <v>644990.15</v>
      </c>
      <c r="G74" s="155">
        <f>415924.26+132157.71+126945.47</f>
        <v>675027.44</v>
      </c>
      <c r="H74" s="234">
        <f t="shared" si="4"/>
        <v>30037.289999999921</v>
      </c>
      <c r="I74" s="155">
        <v>952837.31</v>
      </c>
      <c r="J74" s="62">
        <f t="shared" si="5"/>
        <v>277809.87000000011</v>
      </c>
      <c r="K74" s="241">
        <v>1147475.76</v>
      </c>
      <c r="L74" s="63">
        <f t="shared" si="6"/>
        <v>194638.44999999995</v>
      </c>
    </row>
    <row r="75" spans="1:12">
      <c r="A75" s="160">
        <v>13073061</v>
      </c>
      <c r="B75" s="33">
        <v>5358</v>
      </c>
      <c r="C75" s="36" t="s">
        <v>80</v>
      </c>
      <c r="D75" s="37">
        <v>232765.65</v>
      </c>
      <c r="E75" s="59">
        <v>221850.21</v>
      </c>
      <c r="F75" s="62">
        <v>167647.90000000002</v>
      </c>
      <c r="G75" s="35">
        <v>157387.76</v>
      </c>
      <c r="H75" s="31">
        <f t="shared" si="4"/>
        <v>-10260.140000000014</v>
      </c>
      <c r="I75" s="35">
        <v>378595.82</v>
      </c>
      <c r="J75" s="62">
        <f t="shared" si="5"/>
        <v>221208.06</v>
      </c>
      <c r="K75" s="238">
        <v>405381.05</v>
      </c>
      <c r="L75" s="63">
        <f t="shared" si="6"/>
        <v>26785.229999999981</v>
      </c>
    </row>
    <row r="76" spans="1:12">
      <c r="A76" s="160">
        <v>13073087</v>
      </c>
      <c r="B76" s="33">
        <v>5358</v>
      </c>
      <c r="C76" s="36" t="s">
        <v>81</v>
      </c>
      <c r="D76" s="37">
        <v>642396.42000000004</v>
      </c>
      <c r="E76" s="59">
        <v>713613.05</v>
      </c>
      <c r="F76" s="62">
        <v>677252.58</v>
      </c>
      <c r="G76" s="34">
        <v>851332.18</v>
      </c>
      <c r="H76" s="31">
        <f t="shared" si="4"/>
        <v>174079.60000000009</v>
      </c>
      <c r="I76" s="34">
        <v>1276234.43</v>
      </c>
      <c r="J76" s="62">
        <f t="shared" si="5"/>
        <v>424902.24999999988</v>
      </c>
      <c r="K76" s="239">
        <v>1160627.81</v>
      </c>
      <c r="L76" s="63">
        <f t="shared" si="6"/>
        <v>-115606.61999999988</v>
      </c>
    </row>
    <row r="77" spans="1:12">
      <c r="A77" s="160">
        <v>13073099</v>
      </c>
      <c r="B77" s="33">
        <v>5358</v>
      </c>
      <c r="C77" s="36" t="s">
        <v>82</v>
      </c>
      <c r="D77" s="37">
        <v>9966.44</v>
      </c>
      <c r="E77" s="59">
        <v>0</v>
      </c>
      <c r="F77" s="62">
        <v>0</v>
      </c>
      <c r="G77" s="34">
        <v>0</v>
      </c>
      <c r="H77" s="31">
        <f t="shared" si="4"/>
        <v>0</v>
      </c>
      <c r="I77" s="34">
        <v>0</v>
      </c>
      <c r="J77" s="62">
        <f t="shared" si="5"/>
        <v>0</v>
      </c>
      <c r="K77" s="239">
        <v>0</v>
      </c>
      <c r="L77" s="63">
        <f t="shared" si="6"/>
        <v>0</v>
      </c>
    </row>
    <row r="78" spans="1:12">
      <c r="A78" s="160">
        <v>13073104</v>
      </c>
      <c r="B78" s="33">
        <v>5358</v>
      </c>
      <c r="C78" s="36" t="s">
        <v>83</v>
      </c>
      <c r="D78" s="37">
        <v>281451.68</v>
      </c>
      <c r="E78" s="59">
        <v>301759.26</v>
      </c>
      <c r="F78" s="62">
        <v>322682.40000000002</v>
      </c>
      <c r="G78" s="34">
        <v>396831.8</v>
      </c>
      <c r="H78" s="31">
        <f t="shared" si="4"/>
        <v>74149.399999999965</v>
      </c>
      <c r="I78" s="34">
        <v>480780.21</v>
      </c>
      <c r="J78" s="62">
        <f t="shared" si="5"/>
        <v>83948.410000000033</v>
      </c>
      <c r="K78" s="239">
        <v>513499.27</v>
      </c>
      <c r="L78" s="63">
        <f t="shared" si="6"/>
        <v>32719.059999999998</v>
      </c>
    </row>
    <row r="79" spans="1:12">
      <c r="A79" s="160">
        <v>13073004</v>
      </c>
      <c r="B79" s="33">
        <v>5359</v>
      </c>
      <c r="C79" s="36" t="s">
        <v>84</v>
      </c>
      <c r="D79" s="37">
        <v>270285.78000000003</v>
      </c>
      <c r="E79" s="59">
        <v>275622.03999999998</v>
      </c>
      <c r="F79" s="62">
        <v>290510</v>
      </c>
      <c r="G79" s="34">
        <v>281164.42</v>
      </c>
      <c r="H79" s="31">
        <f t="shared" si="4"/>
        <v>-9345.5800000000163</v>
      </c>
      <c r="I79" s="34">
        <v>333834.71000000002</v>
      </c>
      <c r="J79" s="62">
        <f t="shared" si="5"/>
        <v>52670.290000000037</v>
      </c>
      <c r="K79" s="239">
        <v>392581.7</v>
      </c>
      <c r="L79" s="63">
        <f t="shared" si="6"/>
        <v>58746.989999999991</v>
      </c>
    </row>
    <row r="80" spans="1:12">
      <c r="A80" s="160">
        <v>13073013</v>
      </c>
      <c r="B80" s="33">
        <v>5359</v>
      </c>
      <c r="C80" s="36" t="s">
        <v>85</v>
      </c>
      <c r="D80" s="37">
        <v>0</v>
      </c>
      <c r="E80" s="59">
        <v>39086.629999999997</v>
      </c>
      <c r="F80" s="62">
        <v>19086.87</v>
      </c>
      <c r="G80" s="35">
        <v>0</v>
      </c>
      <c r="H80" s="31">
        <f t="shared" si="4"/>
        <v>-19086.87</v>
      </c>
      <c r="I80" s="35">
        <v>0</v>
      </c>
      <c r="J80" s="62">
        <f t="shared" si="5"/>
        <v>0</v>
      </c>
      <c r="K80" s="238">
        <v>0</v>
      </c>
      <c r="L80" s="63">
        <f t="shared" si="6"/>
        <v>0</v>
      </c>
    </row>
    <row r="81" spans="1:12">
      <c r="A81" s="160">
        <v>13073019</v>
      </c>
      <c r="B81" s="33">
        <v>5359</v>
      </c>
      <c r="C81" s="36" t="s">
        <v>86</v>
      </c>
      <c r="D81" s="37">
        <v>257044.57</v>
      </c>
      <c r="E81" s="59">
        <v>198029.75</v>
      </c>
      <c r="F81" s="62">
        <v>203612</v>
      </c>
      <c r="G81" s="34">
        <v>0</v>
      </c>
      <c r="H81" s="31">
        <f t="shared" si="4"/>
        <v>-203612</v>
      </c>
      <c r="I81" s="34">
        <v>124064.91</v>
      </c>
      <c r="J81" s="62">
        <f t="shared" si="5"/>
        <v>124064.91</v>
      </c>
      <c r="K81" s="239">
        <v>105880.48</v>
      </c>
      <c r="L81" s="63">
        <f t="shared" si="6"/>
        <v>-18184.430000000008</v>
      </c>
    </row>
    <row r="82" spans="1:12">
      <c r="A82" s="160">
        <v>13073030</v>
      </c>
      <c r="B82" s="33">
        <v>5359</v>
      </c>
      <c r="C82" s="36" t="s">
        <v>87</v>
      </c>
      <c r="D82" s="37">
        <v>222888.52</v>
      </c>
      <c r="E82" s="59">
        <v>221264.88</v>
      </c>
      <c r="F82" s="62">
        <v>186939.74</v>
      </c>
      <c r="G82" s="34">
        <v>100598.6</v>
      </c>
      <c r="H82" s="31">
        <f t="shared" si="4"/>
        <v>-86341.139999999985</v>
      </c>
      <c r="I82" s="34">
        <v>0</v>
      </c>
      <c r="J82" s="62">
        <f t="shared" si="5"/>
        <v>-100598.6</v>
      </c>
      <c r="K82" s="239">
        <v>0</v>
      </c>
      <c r="L82" s="63">
        <f t="shared" si="6"/>
        <v>0</v>
      </c>
    </row>
    <row r="83" spans="1:12">
      <c r="A83" s="160">
        <v>13073052</v>
      </c>
      <c r="B83" s="33">
        <v>5359</v>
      </c>
      <c r="C83" s="36" t="s">
        <v>88</v>
      </c>
      <c r="D83" s="37">
        <v>97731.6</v>
      </c>
      <c r="E83" s="59">
        <v>113297.37</v>
      </c>
      <c r="F83" s="62">
        <v>54228.490000000005</v>
      </c>
      <c r="G83" s="34">
        <v>66908.039999999994</v>
      </c>
      <c r="H83" s="31">
        <f t="shared" si="4"/>
        <v>12679.549999999988</v>
      </c>
      <c r="I83" s="34">
        <v>83232.95</v>
      </c>
      <c r="J83" s="62">
        <f t="shared" si="5"/>
        <v>16324.910000000003</v>
      </c>
      <c r="K83" s="239">
        <v>126316.05</v>
      </c>
      <c r="L83" s="63">
        <f t="shared" si="6"/>
        <v>43083.100000000006</v>
      </c>
    </row>
    <row r="84" spans="1:12">
      <c r="A84" s="160">
        <v>13073071</v>
      </c>
      <c r="B84" s="33">
        <v>5359</v>
      </c>
      <c r="C84" s="36" t="s">
        <v>89</v>
      </c>
      <c r="D84" s="37">
        <v>3500.57</v>
      </c>
      <c r="E84" s="59">
        <v>3194.7</v>
      </c>
      <c r="F84" s="62">
        <v>0</v>
      </c>
      <c r="G84" s="34">
        <v>0</v>
      </c>
      <c r="H84" s="31">
        <f t="shared" si="4"/>
        <v>0</v>
      </c>
      <c r="I84" s="34">
        <v>0</v>
      </c>
      <c r="J84" s="62">
        <f t="shared" si="5"/>
        <v>0</v>
      </c>
      <c r="K84" s="239">
        <v>0</v>
      </c>
      <c r="L84" s="63">
        <f t="shared" si="6"/>
        <v>0</v>
      </c>
    </row>
    <row r="85" spans="1:12">
      <c r="A85" s="160">
        <v>13073078</v>
      </c>
      <c r="B85" s="33">
        <v>5359</v>
      </c>
      <c r="C85" s="36" t="s">
        <v>90</v>
      </c>
      <c r="D85" s="37">
        <v>323499.34000000003</v>
      </c>
      <c r="E85" s="59">
        <v>650919.59</v>
      </c>
      <c r="F85" s="62">
        <v>477102.76999999996</v>
      </c>
      <c r="G85" s="34">
        <v>322442.94</v>
      </c>
      <c r="H85" s="31">
        <f t="shared" si="4"/>
        <v>-154659.82999999996</v>
      </c>
      <c r="I85" s="34">
        <v>711759.19</v>
      </c>
      <c r="J85" s="62">
        <f t="shared" si="5"/>
        <v>389316.24999999994</v>
      </c>
      <c r="K85" s="239">
        <v>372613.54</v>
      </c>
      <c r="L85" s="63">
        <f t="shared" si="6"/>
        <v>-339145.64999999997</v>
      </c>
    </row>
    <row r="86" spans="1:12">
      <c r="A86" s="160">
        <v>13073101</v>
      </c>
      <c r="B86" s="33">
        <v>5359</v>
      </c>
      <c r="C86" s="36" t="s">
        <v>91</v>
      </c>
      <c r="D86" s="37">
        <v>193285.54</v>
      </c>
      <c r="E86" s="59">
        <v>258102.42</v>
      </c>
      <c r="F86" s="62">
        <v>297744.78999999998</v>
      </c>
      <c r="G86" s="34">
        <v>276990.26</v>
      </c>
      <c r="H86" s="31">
        <f t="shared" si="4"/>
        <v>-20754.52999999997</v>
      </c>
      <c r="I86" s="34">
        <v>320116.32</v>
      </c>
      <c r="J86" s="62">
        <f t="shared" si="5"/>
        <v>43126.06</v>
      </c>
      <c r="K86" s="239">
        <v>277069.99</v>
      </c>
      <c r="L86" s="63">
        <f t="shared" si="6"/>
        <v>-43046.330000000016</v>
      </c>
    </row>
    <row r="87" spans="1:12">
      <c r="A87" s="160">
        <v>13073007</v>
      </c>
      <c r="B87" s="33">
        <v>5360</v>
      </c>
      <c r="C87" s="36" t="s">
        <v>92</v>
      </c>
      <c r="D87" s="37">
        <v>535868.89</v>
      </c>
      <c r="E87" s="59">
        <v>570060.78</v>
      </c>
      <c r="F87" s="62">
        <v>595290.73</v>
      </c>
      <c r="G87" s="35">
        <v>561332.56000000006</v>
      </c>
      <c r="H87" s="31">
        <f t="shared" si="4"/>
        <v>-33958.169999999925</v>
      </c>
      <c r="I87" s="35">
        <v>714909.59</v>
      </c>
      <c r="J87" s="62">
        <f t="shared" si="5"/>
        <v>153577.02999999991</v>
      </c>
      <c r="K87" s="238">
        <v>801413.03</v>
      </c>
      <c r="L87" s="63">
        <f t="shared" si="6"/>
        <v>86503.440000000061</v>
      </c>
    </row>
    <row r="88" spans="1:12">
      <c r="A88" s="160">
        <v>13073015</v>
      </c>
      <c r="B88" s="33">
        <v>5360</v>
      </c>
      <c r="C88" s="36" t="s">
        <v>93</v>
      </c>
      <c r="D88" s="37">
        <v>152626.26999999999</v>
      </c>
      <c r="E88" s="59">
        <v>291971.61</v>
      </c>
      <c r="F88" s="62">
        <v>271278.28000000003</v>
      </c>
      <c r="G88" s="34">
        <v>281823.13</v>
      </c>
      <c r="H88" s="31">
        <f t="shared" si="4"/>
        <v>10544.849999999977</v>
      </c>
      <c r="I88" s="34">
        <v>145145.10999999999</v>
      </c>
      <c r="J88" s="62">
        <f t="shared" si="5"/>
        <v>-136678.02000000002</v>
      </c>
      <c r="K88" s="239">
        <v>370894.24</v>
      </c>
      <c r="L88" s="63">
        <f t="shared" si="6"/>
        <v>225749.13</v>
      </c>
    </row>
    <row r="89" spans="1:12">
      <c r="A89" s="160">
        <v>13073016</v>
      </c>
      <c r="B89" s="33">
        <v>5360</v>
      </c>
      <c r="C89" s="36" t="s">
        <v>94</v>
      </c>
      <c r="D89" s="37">
        <v>177989.46</v>
      </c>
      <c r="E89" s="59">
        <v>183272.93</v>
      </c>
      <c r="F89" s="62">
        <v>180273.27</v>
      </c>
      <c r="G89" s="34">
        <v>214569.88</v>
      </c>
      <c r="H89" s="31">
        <f t="shared" si="4"/>
        <v>34296.610000000015</v>
      </c>
      <c r="I89" s="34">
        <v>276490.07</v>
      </c>
      <c r="J89" s="62">
        <f t="shared" si="5"/>
        <v>61920.19</v>
      </c>
      <c r="K89" s="239">
        <v>248687.33</v>
      </c>
      <c r="L89" s="63">
        <f t="shared" si="6"/>
        <v>-27802.74000000002</v>
      </c>
    </row>
    <row r="90" spans="1:12">
      <c r="A90" s="160">
        <v>13073020</v>
      </c>
      <c r="B90" s="33">
        <v>5360</v>
      </c>
      <c r="C90" s="36" t="s">
        <v>95</v>
      </c>
      <c r="D90" s="37">
        <v>69608.36</v>
      </c>
      <c r="E90" s="59">
        <v>58530.87</v>
      </c>
      <c r="F90" s="62">
        <v>52754.65</v>
      </c>
      <c r="G90" s="34">
        <v>84581.49</v>
      </c>
      <c r="H90" s="31">
        <f t="shared" si="4"/>
        <v>31826.840000000004</v>
      </c>
      <c r="I90" s="34">
        <v>116224.28</v>
      </c>
      <c r="J90" s="62">
        <f t="shared" si="5"/>
        <v>31642.789999999994</v>
      </c>
      <c r="K90" s="239">
        <v>98821.32</v>
      </c>
      <c r="L90" s="63">
        <f t="shared" si="6"/>
        <v>-17402.959999999992</v>
      </c>
    </row>
    <row r="91" spans="1:12">
      <c r="A91" s="160">
        <v>13073022</v>
      </c>
      <c r="B91" s="33">
        <v>5360</v>
      </c>
      <c r="C91" s="36" t="s">
        <v>96</v>
      </c>
      <c r="D91" s="37">
        <v>224303.6</v>
      </c>
      <c r="E91" s="59">
        <v>305569.43</v>
      </c>
      <c r="F91" s="62">
        <v>226738.61</v>
      </c>
      <c r="G91" s="34">
        <v>330268.90000000002</v>
      </c>
      <c r="H91" s="31">
        <f t="shared" si="4"/>
        <v>103530.29000000004</v>
      </c>
      <c r="I91" s="34">
        <v>364132.85</v>
      </c>
      <c r="J91" s="62">
        <f t="shared" si="5"/>
        <v>33863.949999999953</v>
      </c>
      <c r="K91" s="239">
        <v>408547.26</v>
      </c>
      <c r="L91" s="63">
        <f t="shared" si="6"/>
        <v>44414.410000000033</v>
      </c>
    </row>
    <row r="92" spans="1:12">
      <c r="A92" s="160">
        <v>13073032</v>
      </c>
      <c r="B92" s="33">
        <v>5360</v>
      </c>
      <c r="C92" s="36" t="s">
        <v>97</v>
      </c>
      <c r="D92" s="37">
        <v>126992.96000000001</v>
      </c>
      <c r="E92" s="59">
        <v>136631.39000000001</v>
      </c>
      <c r="F92" s="62">
        <v>135724.44</v>
      </c>
      <c r="G92" s="34">
        <v>185539.74</v>
      </c>
      <c r="H92" s="31">
        <f t="shared" si="4"/>
        <v>49815.299999999988</v>
      </c>
      <c r="I92" s="236">
        <v>253440.85</v>
      </c>
      <c r="J92" s="62">
        <f t="shared" si="5"/>
        <v>67901.110000000015</v>
      </c>
      <c r="K92" s="43">
        <v>257526.08</v>
      </c>
      <c r="L92" s="63">
        <f t="shared" si="6"/>
        <v>4085.2299999999814</v>
      </c>
    </row>
    <row r="93" spans="1:12">
      <c r="A93" s="160">
        <v>13073033</v>
      </c>
      <c r="B93" s="33">
        <v>5360</v>
      </c>
      <c r="C93" s="36" t="s">
        <v>98</v>
      </c>
      <c r="D93" s="37">
        <v>187283.88</v>
      </c>
      <c r="E93" s="59">
        <v>209715.72</v>
      </c>
      <c r="F93" s="62">
        <v>196825.57</v>
      </c>
      <c r="G93" s="34">
        <v>223210.85</v>
      </c>
      <c r="H93" s="31">
        <f t="shared" si="4"/>
        <v>26385.279999999999</v>
      </c>
      <c r="I93" s="34">
        <v>303046.26</v>
      </c>
      <c r="J93" s="62">
        <f t="shared" si="5"/>
        <v>79835.41</v>
      </c>
      <c r="K93" s="239">
        <v>287763.37</v>
      </c>
      <c r="L93" s="63">
        <f t="shared" si="6"/>
        <v>-15282.890000000014</v>
      </c>
    </row>
    <row r="94" spans="1:12">
      <c r="A94" s="160">
        <v>13073039</v>
      </c>
      <c r="B94" s="33">
        <v>5360</v>
      </c>
      <c r="C94" s="36" t="s">
        <v>99</v>
      </c>
      <c r="D94" s="37">
        <v>3003.75</v>
      </c>
      <c r="E94" s="59">
        <v>59921.120000000003</v>
      </c>
      <c r="F94" s="62">
        <v>35883.910000000003</v>
      </c>
      <c r="G94" s="34">
        <v>73284.5</v>
      </c>
      <c r="H94" s="31">
        <f t="shared" si="4"/>
        <v>37400.589999999997</v>
      </c>
      <c r="I94" s="34">
        <v>59745.64</v>
      </c>
      <c r="J94" s="62">
        <f t="shared" si="5"/>
        <v>-13538.86</v>
      </c>
      <c r="K94" s="239">
        <v>70236.06</v>
      </c>
      <c r="L94" s="63">
        <f t="shared" si="6"/>
        <v>10490.419999999998</v>
      </c>
    </row>
    <row r="95" spans="1:12" ht="15.75" customHeight="1">
      <c r="A95" s="160">
        <v>13073050</v>
      </c>
      <c r="B95" s="33">
        <v>5360</v>
      </c>
      <c r="C95" s="36" t="s">
        <v>100</v>
      </c>
      <c r="D95" s="37">
        <v>73858.880000000005</v>
      </c>
      <c r="E95" s="59">
        <v>47829.17</v>
      </c>
      <c r="F95" s="62">
        <v>129887.42</v>
      </c>
      <c r="G95" s="34">
        <v>104250.09</v>
      </c>
      <c r="H95" s="31">
        <f t="shared" si="4"/>
        <v>-25637.33</v>
      </c>
      <c r="I95" s="34">
        <v>120865.34</v>
      </c>
      <c r="J95" s="62">
        <f t="shared" si="5"/>
        <v>16615.25</v>
      </c>
      <c r="K95" s="239">
        <v>173447.22</v>
      </c>
      <c r="L95" s="63">
        <f t="shared" si="6"/>
        <v>52581.880000000005</v>
      </c>
    </row>
    <row r="96" spans="1:12">
      <c r="A96" s="160">
        <v>13073093</v>
      </c>
      <c r="B96" s="33">
        <v>5360</v>
      </c>
      <c r="C96" s="36" t="s">
        <v>101</v>
      </c>
      <c r="D96" s="37">
        <v>901081.84</v>
      </c>
      <c r="E96" s="59">
        <v>975947.47</v>
      </c>
      <c r="F96" s="62">
        <v>928256.21</v>
      </c>
      <c r="G96" s="34">
        <v>1059360.76</v>
      </c>
      <c r="H96" s="31">
        <f t="shared" si="4"/>
        <v>131104.55000000005</v>
      </c>
      <c r="I96" s="34">
        <v>1320207.42</v>
      </c>
      <c r="J96" s="62">
        <f t="shared" si="5"/>
        <v>260846.65999999992</v>
      </c>
      <c r="K96" s="239">
        <v>1264353.6100000001</v>
      </c>
      <c r="L96" s="63">
        <f t="shared" si="6"/>
        <v>-55853.809999999823</v>
      </c>
    </row>
    <row r="97" spans="1:12">
      <c r="A97" s="160">
        <v>13073001</v>
      </c>
      <c r="B97" s="33">
        <v>5361</v>
      </c>
      <c r="C97" s="36" t="s">
        <v>102</v>
      </c>
      <c r="D97" s="37">
        <v>355047.34</v>
      </c>
      <c r="E97" s="59">
        <v>516445.74</v>
      </c>
      <c r="F97" s="62">
        <v>320515.17</v>
      </c>
      <c r="G97" s="34">
        <v>350120.84</v>
      </c>
      <c r="H97" s="31">
        <f t="shared" si="4"/>
        <v>29605.670000000042</v>
      </c>
      <c r="I97" s="34">
        <v>600421.91</v>
      </c>
      <c r="J97" s="62">
        <f t="shared" si="5"/>
        <v>250301.07</v>
      </c>
      <c r="K97" s="239">
        <v>0</v>
      </c>
      <c r="L97" s="63">
        <f t="shared" si="6"/>
        <v>-600421.91</v>
      </c>
    </row>
    <row r="98" spans="1:12">
      <c r="A98" s="160">
        <v>13073075</v>
      </c>
      <c r="B98" s="33">
        <v>5361</v>
      </c>
      <c r="C98" s="36" t="s">
        <v>103</v>
      </c>
      <c r="D98" s="37">
        <v>3953384.16</v>
      </c>
      <c r="E98" s="59">
        <v>4276719.57</v>
      </c>
      <c r="F98" s="62">
        <v>4528044.8</v>
      </c>
      <c r="G98" s="34">
        <v>4583353.84</v>
      </c>
      <c r="H98" s="31">
        <f t="shared" si="4"/>
        <v>55309.040000000037</v>
      </c>
      <c r="I98" s="34">
        <v>6472464.5800000001</v>
      </c>
      <c r="J98" s="62">
        <f t="shared" si="5"/>
        <v>1889110.7400000002</v>
      </c>
      <c r="K98" s="239">
        <v>6352375.2400000002</v>
      </c>
      <c r="L98" s="63">
        <f t="shared" si="6"/>
        <v>-120089.33999999985</v>
      </c>
    </row>
    <row r="99" spans="1:12">
      <c r="A99" s="160">
        <v>13073082</v>
      </c>
      <c r="B99" s="33">
        <v>5361</v>
      </c>
      <c r="C99" s="36" t="s">
        <v>104</v>
      </c>
      <c r="D99" s="37">
        <v>55110.32</v>
      </c>
      <c r="E99" s="59">
        <v>97517.55</v>
      </c>
      <c r="F99" s="62">
        <v>151955.01</v>
      </c>
      <c r="G99" s="34">
        <v>110275.95</v>
      </c>
      <c r="H99" s="31">
        <f t="shared" si="4"/>
        <v>-41679.060000000012</v>
      </c>
      <c r="I99" s="34">
        <v>97423.08</v>
      </c>
      <c r="J99" s="62">
        <f t="shared" si="5"/>
        <v>-12852.869999999995</v>
      </c>
      <c r="K99" s="239">
        <v>129372.29</v>
      </c>
      <c r="L99" s="63">
        <f t="shared" si="6"/>
        <v>31949.209999999992</v>
      </c>
    </row>
    <row r="100" spans="1:12">
      <c r="A100" s="160">
        <v>13073085</v>
      </c>
      <c r="B100" s="33">
        <v>5361</v>
      </c>
      <c r="C100" s="36" t="s">
        <v>105</v>
      </c>
      <c r="D100" s="37">
        <v>220950.27</v>
      </c>
      <c r="E100" s="59">
        <v>211474.13</v>
      </c>
      <c r="F100" s="62">
        <v>102189.25</v>
      </c>
      <c r="G100" s="34">
        <v>201894.98</v>
      </c>
      <c r="H100" s="31">
        <f t="shared" si="4"/>
        <v>99705.73000000001</v>
      </c>
      <c r="I100" s="34">
        <v>245527.14</v>
      </c>
      <c r="J100" s="62">
        <f t="shared" si="5"/>
        <v>43632.160000000003</v>
      </c>
      <c r="K100" s="239">
        <v>317517.92</v>
      </c>
      <c r="L100" s="63">
        <f t="shared" si="6"/>
        <v>71990.77999999997</v>
      </c>
    </row>
    <row r="101" spans="1:12">
      <c r="A101" s="160">
        <v>13073003</v>
      </c>
      <c r="B101" s="33">
        <v>5362</v>
      </c>
      <c r="C101" s="36" t="s">
        <v>106</v>
      </c>
      <c r="D101" s="37">
        <v>290658</v>
      </c>
      <c r="E101" s="59">
        <v>307063.63</v>
      </c>
      <c r="F101" s="62">
        <v>357497.55</v>
      </c>
      <c r="G101" s="34">
        <v>401754.11</v>
      </c>
      <c r="H101" s="31">
        <f t="shared" si="4"/>
        <v>44256.56</v>
      </c>
      <c r="I101" s="34">
        <v>578067.92000000004</v>
      </c>
      <c r="J101" s="62">
        <f t="shared" si="5"/>
        <v>176313.81000000006</v>
      </c>
      <c r="K101" s="239">
        <v>581276.68999999994</v>
      </c>
      <c r="L101" s="63">
        <f t="shared" si="6"/>
        <v>3208.7699999999022</v>
      </c>
    </row>
    <row r="102" spans="1:12">
      <c r="A102" s="160">
        <v>13073021</v>
      </c>
      <c r="B102" s="33">
        <v>5362</v>
      </c>
      <c r="C102" s="36" t="s">
        <v>107</v>
      </c>
      <c r="D102" s="37">
        <v>280557.84000000003</v>
      </c>
      <c r="E102" s="59">
        <v>295967.21000000002</v>
      </c>
      <c r="F102" s="62">
        <v>277312.55000000005</v>
      </c>
      <c r="G102" s="34">
        <v>338072.72</v>
      </c>
      <c r="H102" s="31">
        <f t="shared" si="4"/>
        <v>60760.169999999925</v>
      </c>
      <c r="I102" s="34">
        <v>466925.02</v>
      </c>
      <c r="J102" s="62">
        <f t="shared" si="5"/>
        <v>128852.30000000005</v>
      </c>
      <c r="K102" s="239">
        <v>445353.82</v>
      </c>
      <c r="L102" s="63">
        <f t="shared" si="6"/>
        <v>-21571.200000000012</v>
      </c>
    </row>
    <row r="103" spans="1:12">
      <c r="A103" s="160">
        <v>13073028</v>
      </c>
      <c r="B103" s="33">
        <v>5362</v>
      </c>
      <c r="C103" s="36" t="s">
        <v>108</v>
      </c>
      <c r="D103" s="37">
        <v>463999.87</v>
      </c>
      <c r="E103" s="59">
        <v>458346.37</v>
      </c>
      <c r="F103" s="62">
        <v>494189.18</v>
      </c>
      <c r="G103" s="35">
        <v>538719.91</v>
      </c>
      <c r="H103" s="31">
        <f t="shared" si="4"/>
        <v>44530.73000000004</v>
      </c>
      <c r="I103" s="35">
        <v>709922.17</v>
      </c>
      <c r="J103" s="62">
        <f t="shared" si="5"/>
        <v>171202.26</v>
      </c>
      <c r="K103" s="238">
        <v>647735.18000000005</v>
      </c>
      <c r="L103" s="63">
        <f t="shared" si="6"/>
        <v>-62186.989999999991</v>
      </c>
    </row>
    <row r="104" spans="1:12">
      <c r="A104" s="160">
        <v>13073040</v>
      </c>
      <c r="B104" s="33">
        <v>5362</v>
      </c>
      <c r="C104" s="36" t="s">
        <v>109</v>
      </c>
      <c r="D104" s="37">
        <v>0</v>
      </c>
      <c r="E104" s="59">
        <v>0</v>
      </c>
      <c r="F104" s="62">
        <v>0</v>
      </c>
      <c r="G104" s="34">
        <v>0</v>
      </c>
      <c r="H104" s="31">
        <f t="shared" si="4"/>
        <v>0</v>
      </c>
      <c r="I104" s="34">
        <v>0</v>
      </c>
      <c r="J104" s="62">
        <f t="shared" si="5"/>
        <v>0</v>
      </c>
      <c r="K104" s="239">
        <v>0</v>
      </c>
      <c r="L104" s="63">
        <f t="shared" si="6"/>
        <v>0</v>
      </c>
    </row>
    <row r="105" spans="1:12">
      <c r="A105" s="160">
        <v>13073045</v>
      </c>
      <c r="B105" s="33">
        <v>5362</v>
      </c>
      <c r="C105" s="36" t="s">
        <v>110</v>
      </c>
      <c r="D105" s="37">
        <v>78731.41</v>
      </c>
      <c r="E105" s="59">
        <v>88153.09</v>
      </c>
      <c r="F105" s="62">
        <v>72027.58</v>
      </c>
      <c r="G105" s="34">
        <v>81971.13</v>
      </c>
      <c r="H105" s="31">
        <f t="shared" si="4"/>
        <v>9943.5500000000029</v>
      </c>
      <c r="I105" s="34">
        <v>80260.100000000006</v>
      </c>
      <c r="J105" s="62">
        <f t="shared" si="5"/>
        <v>-1711.0299999999988</v>
      </c>
      <c r="K105" s="239">
        <v>127761.01</v>
      </c>
      <c r="L105" s="63">
        <f t="shared" si="6"/>
        <v>47500.909999999989</v>
      </c>
    </row>
    <row r="106" spans="1:12">
      <c r="A106" s="160">
        <v>13073059</v>
      </c>
      <c r="B106" s="33">
        <v>5362</v>
      </c>
      <c r="C106" s="36" t="s">
        <v>111</v>
      </c>
      <c r="D106" s="37">
        <v>87215.3</v>
      </c>
      <c r="E106" s="59">
        <v>89389.26</v>
      </c>
      <c r="F106" s="62">
        <v>68784.97</v>
      </c>
      <c r="G106" s="34">
        <v>74787.67</v>
      </c>
      <c r="H106" s="31">
        <f t="shared" si="4"/>
        <v>6002.6999999999971</v>
      </c>
      <c r="I106" s="34">
        <v>92671.01</v>
      </c>
      <c r="J106" s="62">
        <f t="shared" si="5"/>
        <v>17883.339999999997</v>
      </c>
      <c r="K106" s="239">
        <v>83597.990000000005</v>
      </c>
      <c r="L106" s="63">
        <f t="shared" si="6"/>
        <v>-9073.0199999999895</v>
      </c>
    </row>
    <row r="107" spans="1:12">
      <c r="A107" s="160">
        <v>13073073</v>
      </c>
      <c r="B107" s="33">
        <v>5362</v>
      </c>
      <c r="C107" s="36" t="s">
        <v>112</v>
      </c>
      <c r="D107" s="37">
        <v>134258.92000000001</v>
      </c>
      <c r="E107" s="59">
        <v>93899.1</v>
      </c>
      <c r="F107" s="62">
        <v>105792.26000000001</v>
      </c>
      <c r="G107" s="35">
        <v>20500.689999999999</v>
      </c>
      <c r="H107" s="31">
        <f t="shared" si="4"/>
        <v>-85291.57</v>
      </c>
      <c r="I107" s="35">
        <v>0</v>
      </c>
      <c r="J107" s="62">
        <f t="shared" si="5"/>
        <v>-20500.689999999999</v>
      </c>
      <c r="K107" s="238">
        <v>67625.09</v>
      </c>
      <c r="L107" s="63">
        <f t="shared" si="6"/>
        <v>67625.09</v>
      </c>
    </row>
    <row r="108" spans="1:12">
      <c r="A108" s="160">
        <v>13073079</v>
      </c>
      <c r="B108" s="33">
        <v>5362</v>
      </c>
      <c r="C108" s="36" t="s">
        <v>113</v>
      </c>
      <c r="D108" s="37">
        <v>530169.51</v>
      </c>
      <c r="E108" s="59">
        <v>644755.68000000005</v>
      </c>
      <c r="F108" s="62">
        <v>620910.79</v>
      </c>
      <c r="G108" s="34">
        <v>614125.30000000005</v>
      </c>
      <c r="H108" s="31">
        <f t="shared" si="4"/>
        <v>-6785.4899999999907</v>
      </c>
      <c r="I108" s="34">
        <v>935347.13</v>
      </c>
      <c r="J108" s="62">
        <f t="shared" si="5"/>
        <v>321221.82999999996</v>
      </c>
      <c r="K108" s="239">
        <v>934457.53</v>
      </c>
      <c r="L108" s="63">
        <f t="shared" si="6"/>
        <v>-889.59999999997672</v>
      </c>
    </row>
    <row r="109" spans="1:12">
      <c r="A109" s="160">
        <v>13073081</v>
      </c>
      <c r="B109" s="33">
        <v>5362</v>
      </c>
      <c r="C109" s="36" t="s">
        <v>114</v>
      </c>
      <c r="D109" s="37">
        <v>11177.03</v>
      </c>
      <c r="E109" s="59">
        <v>0</v>
      </c>
      <c r="F109" s="62">
        <v>0</v>
      </c>
      <c r="G109" s="34">
        <v>0</v>
      </c>
      <c r="H109" s="31">
        <f t="shared" si="4"/>
        <v>0</v>
      </c>
      <c r="I109" s="34">
        <v>48699.64</v>
      </c>
      <c r="J109" s="62">
        <f t="shared" si="5"/>
        <v>48699.64</v>
      </c>
      <c r="K109" s="239">
        <v>8537.2800000000007</v>
      </c>
      <c r="L109" s="63">
        <f t="shared" si="6"/>
        <v>-40162.36</v>
      </c>
    </row>
    <row r="110" spans="1:12">
      <c r="A110" s="160">
        <v>13073092</v>
      </c>
      <c r="B110" s="33">
        <v>5362</v>
      </c>
      <c r="C110" s="36" t="s">
        <v>115</v>
      </c>
      <c r="D110" s="37">
        <v>202262.05</v>
      </c>
      <c r="E110" s="59">
        <v>176716.07</v>
      </c>
      <c r="F110" s="62">
        <v>141678.22999999998</v>
      </c>
      <c r="G110" s="34">
        <v>178014.69</v>
      </c>
      <c r="H110" s="31">
        <f t="shared" si="4"/>
        <v>36336.460000000021</v>
      </c>
      <c r="I110" s="34">
        <v>110529.12</v>
      </c>
      <c r="J110" s="62">
        <f t="shared" si="5"/>
        <v>-67485.570000000007</v>
      </c>
      <c r="K110" s="239">
        <v>252436.09</v>
      </c>
      <c r="L110" s="63">
        <f t="shared" si="6"/>
        <v>141906.97</v>
      </c>
    </row>
    <row r="111" spans="1:12" ht="16.5" thickBot="1">
      <c r="A111" s="160">
        <v>13073095</v>
      </c>
      <c r="B111" s="38">
        <v>5362</v>
      </c>
      <c r="C111" s="39" t="s">
        <v>116</v>
      </c>
      <c r="D111" s="41">
        <v>159333.95000000001</v>
      </c>
      <c r="E111" s="65">
        <v>170859.94</v>
      </c>
      <c r="F111" s="42">
        <v>174358.99</v>
      </c>
      <c r="G111" s="34">
        <v>163443.63</v>
      </c>
      <c r="H111" s="31">
        <f t="shared" si="4"/>
        <v>-10915.359999999986</v>
      </c>
      <c r="I111" s="34">
        <v>152546.21</v>
      </c>
      <c r="J111" s="62">
        <f t="shared" si="5"/>
        <v>-10897.420000000013</v>
      </c>
      <c r="K111" s="239">
        <v>207729.4</v>
      </c>
      <c r="L111" s="63">
        <f t="shared" si="6"/>
        <v>55183.19</v>
      </c>
    </row>
    <row r="112" spans="1:12" ht="16.5" thickBot="1">
      <c r="A112" s="80"/>
      <c r="B112" s="7"/>
      <c r="C112" s="14" t="s">
        <v>117</v>
      </c>
      <c r="D112" s="66">
        <f>SUM(D6:D111)</f>
        <v>53135472.740000039</v>
      </c>
      <c r="E112" s="81">
        <f t="shared" ref="E112:L112" si="7">SUM(E6:E111)</f>
        <v>54711138.869999997</v>
      </c>
      <c r="F112" s="81">
        <f t="shared" si="7"/>
        <v>56286365.469999976</v>
      </c>
      <c r="G112" s="81">
        <f t="shared" si="7"/>
        <v>58035534.119999982</v>
      </c>
      <c r="H112" s="329">
        <f t="shared" si="7"/>
        <v>1749168.6499999985</v>
      </c>
      <c r="I112" s="81">
        <f t="shared" si="7"/>
        <v>87338747.85999994</v>
      </c>
      <c r="J112" s="72">
        <f t="shared" si="7"/>
        <v>29303213.739999983</v>
      </c>
      <c r="K112" s="81">
        <f t="shared" si="7"/>
        <v>87424819.470000044</v>
      </c>
      <c r="L112" s="82">
        <f t="shared" si="7"/>
        <v>86071.610000001252</v>
      </c>
    </row>
    <row r="113" spans="1:10">
      <c r="B113" s="12"/>
      <c r="C113" s="12"/>
      <c r="D113" s="3"/>
      <c r="E113" s="3"/>
      <c r="F113" s="3"/>
      <c r="I113" s="8"/>
      <c r="J113" s="3"/>
    </row>
    <row r="114" spans="1:10" ht="16.5">
      <c r="A114" s="144" t="s">
        <v>141</v>
      </c>
      <c r="B114" s="52"/>
      <c r="C114" s="52"/>
      <c r="D114" s="3"/>
      <c r="E114" s="3"/>
      <c r="F114" s="3"/>
      <c r="I114" s="3"/>
      <c r="J114" s="3"/>
    </row>
    <row r="115" spans="1:10" ht="20.25">
      <c r="A115" s="52"/>
      <c r="B115" s="147">
        <v>1</v>
      </c>
      <c r="C115" s="56" t="s">
        <v>145</v>
      </c>
    </row>
    <row r="116" spans="1:10" ht="20.25">
      <c r="A116" s="52"/>
      <c r="B116" s="148">
        <v>2</v>
      </c>
      <c r="C116" s="56" t="s">
        <v>146</v>
      </c>
    </row>
  </sheetData>
  <autoFilter ref="A5:L112" xr:uid="{D3D3337A-3F37-465E-9E36-F65C2D6F0AD5}"/>
  <mergeCells count="6">
    <mergeCell ref="K4:L4"/>
    <mergeCell ref="D3:L3"/>
    <mergeCell ref="B3:C3"/>
    <mergeCell ref="I4:J4"/>
    <mergeCell ref="B4:C4"/>
    <mergeCell ref="G4:H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6"/>
  <sheetViews>
    <sheetView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E1" sqref="E1"/>
    </sheetView>
  </sheetViews>
  <sheetFormatPr baseColWidth="10" defaultRowHeight="15"/>
  <cols>
    <col min="1" max="2" width="11.5703125" style="67" bestFit="1" customWidth="1"/>
    <col min="3" max="3" width="22.7109375" style="67" bestFit="1" customWidth="1"/>
    <col min="4" max="7" width="11.42578125" style="67" customWidth="1"/>
    <col min="8" max="9" width="13.5703125" style="67" bestFit="1" customWidth="1"/>
    <col min="10" max="16384" width="11.42578125" style="67"/>
  </cols>
  <sheetData>
    <row r="1" spans="1:9" ht="16.5">
      <c r="A1" s="92" t="s">
        <v>174</v>
      </c>
    </row>
    <row r="2" spans="1:9" ht="15.75" thickBot="1"/>
    <row r="3" spans="1:9" ht="15.75" customHeight="1" thickBot="1">
      <c r="A3" s="173"/>
      <c r="B3" s="275" t="s">
        <v>3</v>
      </c>
      <c r="C3" s="276"/>
      <c r="D3" s="296" t="s">
        <v>127</v>
      </c>
      <c r="E3" s="296"/>
      <c r="F3" s="296"/>
      <c r="G3" s="296"/>
      <c r="H3" s="296"/>
      <c r="I3" s="297"/>
    </row>
    <row r="4" spans="1:9" ht="30.75" thickBot="1">
      <c r="A4" s="138" t="s">
        <v>0</v>
      </c>
      <c r="B4" s="70" t="s">
        <v>1</v>
      </c>
      <c r="C4" s="266" t="s">
        <v>8</v>
      </c>
      <c r="D4" s="219" t="s">
        <v>4</v>
      </c>
      <c r="E4" s="16" t="s">
        <v>5</v>
      </c>
      <c r="F4" s="16" t="s">
        <v>6</v>
      </c>
      <c r="G4" s="16" t="s">
        <v>7</v>
      </c>
      <c r="H4" s="16" t="s">
        <v>118</v>
      </c>
      <c r="I4" s="216" t="s">
        <v>156</v>
      </c>
    </row>
    <row r="5" spans="1:9">
      <c r="A5" s="174">
        <v>13073088</v>
      </c>
      <c r="B5" s="45">
        <v>301</v>
      </c>
      <c r="C5" s="267" t="s">
        <v>123</v>
      </c>
      <c r="D5" s="260"/>
      <c r="E5" s="25"/>
      <c r="F5" s="25"/>
      <c r="G5" s="25"/>
      <c r="H5" s="211"/>
      <c r="I5" s="212"/>
    </row>
    <row r="6" spans="1:9">
      <c r="A6" s="174">
        <v>13073011</v>
      </c>
      <c r="B6" s="50">
        <v>311</v>
      </c>
      <c r="C6" s="268" t="s">
        <v>12</v>
      </c>
      <c r="D6" s="261"/>
      <c r="E6" s="21"/>
      <c r="F6" s="26">
        <v>124427.89</v>
      </c>
      <c r="G6" s="26">
        <v>405556.13</v>
      </c>
      <c r="H6" s="26">
        <v>144077.96</v>
      </c>
      <c r="I6" s="213">
        <v>383486</v>
      </c>
    </row>
    <row r="7" spans="1:9">
      <c r="A7" s="174">
        <v>13073035</v>
      </c>
      <c r="B7" s="50">
        <v>312</v>
      </c>
      <c r="C7" s="268" t="s">
        <v>13</v>
      </c>
      <c r="D7" s="261"/>
      <c r="E7" s="21"/>
      <c r="F7" s="21"/>
      <c r="G7" s="21"/>
      <c r="H7" s="21"/>
      <c r="I7" s="213"/>
    </row>
    <row r="8" spans="1:9">
      <c r="A8" s="174">
        <v>13073055</v>
      </c>
      <c r="B8" s="50">
        <v>313</v>
      </c>
      <c r="C8" s="268" t="s">
        <v>14</v>
      </c>
      <c r="D8" s="261"/>
      <c r="E8" s="21"/>
      <c r="F8" s="21"/>
      <c r="G8" s="21"/>
      <c r="H8" s="21"/>
      <c r="I8" s="213"/>
    </row>
    <row r="9" spans="1:9">
      <c r="A9" s="174">
        <v>13073070</v>
      </c>
      <c r="B9" s="50">
        <v>314</v>
      </c>
      <c r="C9" s="268" t="s">
        <v>15</v>
      </c>
      <c r="D9" s="261"/>
      <c r="E9" s="21"/>
      <c r="F9" s="21"/>
      <c r="G9" s="21"/>
      <c r="H9" s="21"/>
      <c r="I9" s="213"/>
    </row>
    <row r="10" spans="1:9">
      <c r="A10" s="174">
        <v>13073080</v>
      </c>
      <c r="B10" s="50">
        <v>315</v>
      </c>
      <c r="C10" s="268" t="s">
        <v>16</v>
      </c>
      <c r="D10" s="261"/>
      <c r="E10" s="21"/>
      <c r="F10" s="21"/>
      <c r="G10" s="21"/>
      <c r="H10" s="21"/>
      <c r="I10" s="213"/>
    </row>
    <row r="11" spans="1:9">
      <c r="A11" s="174">
        <v>13073089</v>
      </c>
      <c r="B11" s="50">
        <v>316</v>
      </c>
      <c r="C11" s="268" t="s">
        <v>17</v>
      </c>
      <c r="D11" s="261"/>
      <c r="E11" s="21"/>
      <c r="F11" s="21"/>
      <c r="G11" s="21"/>
      <c r="H11" s="21"/>
      <c r="I11" s="213"/>
    </row>
    <row r="12" spans="1:9">
      <c r="A12" s="174">
        <v>13073105</v>
      </c>
      <c r="B12" s="50">
        <v>317</v>
      </c>
      <c r="C12" s="268" t="s">
        <v>18</v>
      </c>
      <c r="D12" s="261"/>
      <c r="E12" s="21"/>
      <c r="F12" s="21"/>
      <c r="G12" s="21"/>
      <c r="H12" s="21"/>
      <c r="I12" s="213"/>
    </row>
    <row r="13" spans="1:9">
      <c r="A13" s="174">
        <v>13073005</v>
      </c>
      <c r="B13" s="50">
        <v>5351</v>
      </c>
      <c r="C13" s="268" t="s">
        <v>19</v>
      </c>
      <c r="D13" s="261"/>
      <c r="E13" s="21"/>
      <c r="F13" s="21"/>
      <c r="G13" s="21"/>
      <c r="H13" s="21"/>
      <c r="I13" s="213"/>
    </row>
    <row r="14" spans="1:9">
      <c r="A14" s="174">
        <v>13073037</v>
      </c>
      <c r="B14" s="50">
        <v>5351</v>
      </c>
      <c r="C14" s="268" t="s">
        <v>20</v>
      </c>
      <c r="D14" s="261"/>
      <c r="E14" s="21"/>
      <c r="F14" s="21"/>
      <c r="G14" s="21"/>
      <c r="H14" s="21"/>
      <c r="I14" s="213"/>
    </row>
    <row r="15" spans="1:9">
      <c r="A15" s="174">
        <v>13073044</v>
      </c>
      <c r="B15" s="50">
        <v>5351</v>
      </c>
      <c r="C15" s="268" t="s">
        <v>21</v>
      </c>
      <c r="D15" s="261"/>
      <c r="E15" s="21"/>
      <c r="F15" s="21"/>
      <c r="G15" s="21"/>
      <c r="H15" s="21"/>
      <c r="I15" s="213"/>
    </row>
    <row r="16" spans="1:9">
      <c r="A16" s="174">
        <v>13073046</v>
      </c>
      <c r="B16" s="50">
        <v>5351</v>
      </c>
      <c r="C16" s="268" t="s">
        <v>22</v>
      </c>
      <c r="D16" s="261"/>
      <c r="E16" s="21"/>
      <c r="F16" s="21"/>
      <c r="G16" s="21"/>
      <c r="H16" s="21"/>
      <c r="I16" s="213"/>
    </row>
    <row r="17" spans="1:9">
      <c r="A17" s="174">
        <v>13073066</v>
      </c>
      <c r="B17" s="50">
        <v>5351</v>
      </c>
      <c r="C17" s="268" t="s">
        <v>23</v>
      </c>
      <c r="D17" s="261"/>
      <c r="E17" s="21"/>
      <c r="F17" s="21"/>
      <c r="G17" s="21"/>
      <c r="H17" s="21"/>
      <c r="I17" s="213"/>
    </row>
    <row r="18" spans="1:9">
      <c r="A18" s="174">
        <v>13073068</v>
      </c>
      <c r="B18" s="50">
        <v>5351</v>
      </c>
      <c r="C18" s="268" t="s">
        <v>24</v>
      </c>
      <c r="D18" s="261"/>
      <c r="E18" s="21"/>
      <c r="F18" s="21"/>
      <c r="G18" s="21"/>
      <c r="H18" s="21"/>
      <c r="I18" s="213"/>
    </row>
    <row r="19" spans="1:9">
      <c r="A19" s="174">
        <v>13073009</v>
      </c>
      <c r="B19" s="50">
        <v>5352</v>
      </c>
      <c r="C19" s="268" t="s">
        <v>25</v>
      </c>
      <c r="D19" s="261"/>
      <c r="E19" s="21"/>
      <c r="F19" s="21"/>
      <c r="G19" s="21"/>
      <c r="H19" s="21"/>
      <c r="I19" s="213"/>
    </row>
    <row r="20" spans="1:9">
      <c r="A20" s="174">
        <v>13073018</v>
      </c>
      <c r="B20" s="50">
        <v>5352</v>
      </c>
      <c r="C20" s="268" t="s">
        <v>26</v>
      </c>
      <c r="D20" s="261"/>
      <c r="E20" s="21"/>
      <c r="F20" s="21"/>
      <c r="G20" s="21"/>
      <c r="H20" s="21"/>
      <c r="I20" s="213"/>
    </row>
    <row r="21" spans="1:9">
      <c r="A21" s="174">
        <v>13073025</v>
      </c>
      <c r="B21" s="50">
        <v>5352</v>
      </c>
      <c r="C21" s="268" t="s">
        <v>27</v>
      </c>
      <c r="D21" s="261"/>
      <c r="E21" s="21"/>
      <c r="F21" s="21"/>
      <c r="G21" s="21"/>
      <c r="H21" s="21"/>
      <c r="I21" s="213"/>
    </row>
    <row r="22" spans="1:9">
      <c r="A22" s="174">
        <v>13073042</v>
      </c>
      <c r="B22" s="50">
        <v>5352</v>
      </c>
      <c r="C22" s="268" t="s">
        <v>28</v>
      </c>
      <c r="D22" s="261"/>
      <c r="E22" s="21"/>
      <c r="F22" s="21"/>
      <c r="G22" s="21"/>
      <c r="H22" s="21"/>
      <c r="I22" s="213"/>
    </row>
    <row r="23" spans="1:9">
      <c r="A23" s="174">
        <v>13073043</v>
      </c>
      <c r="B23" s="50">
        <v>5352</v>
      </c>
      <c r="C23" s="268" t="s">
        <v>29</v>
      </c>
      <c r="D23" s="261"/>
      <c r="E23" s="21"/>
      <c r="F23" s="21"/>
      <c r="G23" s="21"/>
      <c r="H23" s="21"/>
      <c r="I23" s="213"/>
    </row>
    <row r="24" spans="1:9">
      <c r="A24" s="174">
        <v>13073051</v>
      </c>
      <c r="B24" s="50">
        <v>5352</v>
      </c>
      <c r="C24" s="268" t="s">
        <v>30</v>
      </c>
      <c r="D24" s="261"/>
      <c r="E24" s="21"/>
      <c r="F24" s="21"/>
      <c r="G24" s="21"/>
      <c r="H24" s="21"/>
      <c r="I24" s="213"/>
    </row>
    <row r="25" spans="1:9">
      <c r="A25" s="174">
        <v>13073053</v>
      </c>
      <c r="B25" s="50">
        <v>5352</v>
      </c>
      <c r="C25" s="268" t="s">
        <v>31</v>
      </c>
      <c r="D25" s="261"/>
      <c r="E25" s="21"/>
      <c r="F25" s="21"/>
      <c r="G25" s="21"/>
      <c r="H25" s="21"/>
      <c r="I25" s="213"/>
    </row>
    <row r="26" spans="1:9">
      <c r="A26" s="174">
        <v>13073069</v>
      </c>
      <c r="B26" s="50">
        <v>5352</v>
      </c>
      <c r="C26" s="268" t="s">
        <v>32</v>
      </c>
      <c r="D26" s="261"/>
      <c r="E26" s="21"/>
      <c r="F26" s="21"/>
      <c r="G26" s="21"/>
      <c r="H26" s="21"/>
      <c r="I26" s="213"/>
    </row>
    <row r="27" spans="1:9">
      <c r="A27" s="174">
        <v>13073077</v>
      </c>
      <c r="B27" s="50">
        <v>5352</v>
      </c>
      <c r="C27" s="268" t="s">
        <v>33</v>
      </c>
      <c r="D27" s="261"/>
      <c r="E27" s="21"/>
      <c r="F27" s="21"/>
      <c r="G27" s="21"/>
      <c r="H27" s="21"/>
      <c r="I27" s="213"/>
    </row>
    <row r="28" spans="1:9">
      <c r="A28" s="174">
        <v>13073094</v>
      </c>
      <c r="B28" s="50">
        <v>5352</v>
      </c>
      <c r="C28" s="268" t="s">
        <v>34</v>
      </c>
      <c r="D28" s="261"/>
      <c r="E28" s="21"/>
      <c r="F28" s="21"/>
      <c r="G28" s="21"/>
      <c r="H28" s="21"/>
      <c r="I28" s="213"/>
    </row>
    <row r="29" spans="1:9">
      <c r="A29" s="174">
        <v>13073010</v>
      </c>
      <c r="B29" s="50">
        <v>5353</v>
      </c>
      <c r="C29" s="268" t="s">
        <v>35</v>
      </c>
      <c r="D29" s="261"/>
      <c r="E29" s="21"/>
      <c r="F29" s="21"/>
      <c r="G29" s="21"/>
      <c r="H29" s="21"/>
      <c r="I29" s="213"/>
    </row>
    <row r="30" spans="1:9">
      <c r="A30" s="174">
        <v>13073014</v>
      </c>
      <c r="B30" s="50">
        <v>5353</v>
      </c>
      <c r="C30" s="268" t="s">
        <v>36</v>
      </c>
      <c r="D30" s="261"/>
      <c r="E30" s="21"/>
      <c r="F30" s="21"/>
      <c r="G30" s="21"/>
      <c r="H30" s="21"/>
      <c r="I30" s="213"/>
    </row>
    <row r="31" spans="1:9">
      <c r="A31" s="174">
        <v>13073027</v>
      </c>
      <c r="B31" s="50">
        <v>5353</v>
      </c>
      <c r="C31" s="268" t="s">
        <v>37</v>
      </c>
      <c r="D31" s="261"/>
      <c r="E31" s="21"/>
      <c r="F31" s="21"/>
      <c r="G31" s="21"/>
      <c r="H31" s="21"/>
      <c r="I31" s="213"/>
    </row>
    <row r="32" spans="1:9">
      <c r="A32" s="174">
        <v>13073038</v>
      </c>
      <c r="B32" s="50">
        <v>5353</v>
      </c>
      <c r="C32" s="268" t="s">
        <v>38</v>
      </c>
      <c r="D32" s="261"/>
      <c r="E32" s="21"/>
      <c r="F32" s="21"/>
      <c r="G32" s="21"/>
      <c r="H32" s="21"/>
      <c r="I32" s="213"/>
    </row>
    <row r="33" spans="1:9">
      <c r="A33" s="174">
        <v>13073049</v>
      </c>
      <c r="B33" s="50">
        <v>5353</v>
      </c>
      <c r="C33" s="268" t="s">
        <v>39</v>
      </c>
      <c r="D33" s="261"/>
      <c r="E33" s="21"/>
      <c r="F33" s="21"/>
      <c r="G33" s="21"/>
      <c r="H33" s="21"/>
      <c r="I33" s="213">
        <v>8751</v>
      </c>
    </row>
    <row r="34" spans="1:9">
      <c r="A34" s="174">
        <v>13073063</v>
      </c>
      <c r="B34" s="50">
        <v>5353</v>
      </c>
      <c r="C34" s="268" t="s">
        <v>40</v>
      </c>
      <c r="D34" s="261"/>
      <c r="E34" s="21"/>
      <c r="F34" s="21"/>
      <c r="G34" s="21"/>
      <c r="H34" s="21"/>
      <c r="I34" s="213"/>
    </row>
    <row r="35" spans="1:9">
      <c r="A35" s="174">
        <v>13073064</v>
      </c>
      <c r="B35" s="50">
        <v>5353</v>
      </c>
      <c r="C35" s="268" t="s">
        <v>41</v>
      </c>
      <c r="D35" s="261"/>
      <c r="E35" s="21"/>
      <c r="F35" s="21"/>
      <c r="G35" s="21"/>
      <c r="H35" s="21"/>
      <c r="I35" s="213"/>
    </row>
    <row r="36" spans="1:9">
      <c r="A36" s="174">
        <v>13073065</v>
      </c>
      <c r="B36" s="50">
        <v>5353</v>
      </c>
      <c r="C36" s="268" t="s">
        <v>42</v>
      </c>
      <c r="D36" s="261"/>
      <c r="E36" s="15">
        <v>21427.02</v>
      </c>
      <c r="F36" s="21"/>
      <c r="G36" s="21"/>
      <c r="H36" s="21"/>
      <c r="I36" s="213"/>
    </row>
    <row r="37" spans="1:9" ht="15.75" customHeight="1">
      <c r="A37" s="174">
        <v>13073072</v>
      </c>
      <c r="B37" s="50">
        <v>5353</v>
      </c>
      <c r="C37" s="268" t="s">
        <v>43</v>
      </c>
      <c r="D37" s="262">
        <v>17238.75</v>
      </c>
      <c r="E37" s="21"/>
      <c r="F37" s="15">
        <v>79231.62</v>
      </c>
      <c r="G37" s="26">
        <v>85306.22</v>
      </c>
      <c r="H37" s="26">
        <v>39545.589999999997</v>
      </c>
      <c r="I37" s="213"/>
    </row>
    <row r="38" spans="1:9">
      <c r="A38" s="174">
        <v>13073074</v>
      </c>
      <c r="B38" s="50">
        <v>5353</v>
      </c>
      <c r="C38" s="268" t="s">
        <v>44</v>
      </c>
      <c r="D38" s="261"/>
      <c r="E38" s="21"/>
      <c r="F38" s="21"/>
      <c r="G38" s="21"/>
      <c r="H38" s="21"/>
      <c r="I38" s="213"/>
    </row>
    <row r="39" spans="1:9">
      <c r="A39" s="174">
        <v>13073083</v>
      </c>
      <c r="B39" s="50">
        <v>5353</v>
      </c>
      <c r="C39" s="268" t="s">
        <v>45</v>
      </c>
      <c r="D39" s="261"/>
      <c r="E39" s="21"/>
      <c r="F39" s="21"/>
      <c r="G39" s="21"/>
      <c r="H39" s="21"/>
      <c r="I39" s="213"/>
    </row>
    <row r="40" spans="1:9">
      <c r="A40" s="174">
        <v>13073002</v>
      </c>
      <c r="B40" s="50">
        <v>5354</v>
      </c>
      <c r="C40" s="268" t="s">
        <v>46</v>
      </c>
      <c r="D40" s="262">
        <v>85450.53</v>
      </c>
      <c r="E40" s="21"/>
      <c r="F40" s="26">
        <v>79231.62</v>
      </c>
      <c r="G40" s="26">
        <v>106025.15</v>
      </c>
      <c r="H40" s="26">
        <v>248241.02</v>
      </c>
      <c r="I40" s="213">
        <v>192518</v>
      </c>
    </row>
    <row r="41" spans="1:9">
      <c r="A41" s="174">
        <v>13073012</v>
      </c>
      <c r="B41" s="50">
        <v>5354</v>
      </c>
      <c r="C41" s="268" t="s">
        <v>47</v>
      </c>
      <c r="D41" s="261"/>
      <c r="E41" s="21"/>
      <c r="F41" s="21"/>
      <c r="G41" s="21"/>
      <c r="H41" s="21"/>
      <c r="I41" s="213"/>
    </row>
    <row r="42" spans="1:9">
      <c r="A42" s="174">
        <v>13073017</v>
      </c>
      <c r="B42" s="50">
        <v>5354</v>
      </c>
      <c r="C42" s="268" t="s">
        <v>48</v>
      </c>
      <c r="D42" s="261"/>
      <c r="E42" s="21"/>
      <c r="F42" s="21"/>
      <c r="G42" s="21"/>
      <c r="H42" s="21"/>
      <c r="I42" s="213"/>
    </row>
    <row r="43" spans="1:9">
      <c r="A43" s="174">
        <v>13073067</v>
      </c>
      <c r="B43" s="50">
        <v>5354</v>
      </c>
      <c r="C43" s="268" t="s">
        <v>49</v>
      </c>
      <c r="D43" s="261"/>
      <c r="E43" s="21"/>
      <c r="F43" s="26">
        <v>13378.84</v>
      </c>
      <c r="G43" s="26">
        <v>88420.32</v>
      </c>
      <c r="H43" s="26">
        <v>52531.4</v>
      </c>
      <c r="I43" s="213">
        <v>22211</v>
      </c>
    </row>
    <row r="44" spans="1:9">
      <c r="A44" s="174">
        <v>13073100</v>
      </c>
      <c r="B44" s="50">
        <v>5354</v>
      </c>
      <c r="C44" s="268" t="s">
        <v>50</v>
      </c>
      <c r="D44" s="261"/>
      <c r="E44" s="21"/>
      <c r="F44" s="21"/>
      <c r="G44" s="21"/>
      <c r="H44" s="21"/>
      <c r="I44" s="213"/>
    </row>
    <row r="45" spans="1:9">
      <c r="A45" s="174">
        <v>13073103</v>
      </c>
      <c r="B45" s="50">
        <v>5354</v>
      </c>
      <c r="C45" s="268" t="s">
        <v>51</v>
      </c>
      <c r="D45" s="261"/>
      <c r="E45" s="21"/>
      <c r="F45" s="21"/>
      <c r="G45" s="21"/>
      <c r="H45" s="21"/>
      <c r="I45" s="213"/>
    </row>
    <row r="46" spans="1:9">
      <c r="A46" s="174">
        <v>13073024</v>
      </c>
      <c r="B46" s="50">
        <v>5355</v>
      </c>
      <c r="C46" s="268" t="s">
        <v>52</v>
      </c>
      <c r="D46" s="261"/>
      <c r="E46" s="21"/>
      <c r="F46" s="21"/>
      <c r="G46" s="21"/>
      <c r="H46" s="21"/>
      <c r="I46" s="213"/>
    </row>
    <row r="47" spans="1:9">
      <c r="A47" s="174">
        <v>13073029</v>
      </c>
      <c r="B47" s="50">
        <v>5355</v>
      </c>
      <c r="C47" s="268" t="s">
        <v>53</v>
      </c>
      <c r="D47" s="261"/>
      <c r="E47" s="21"/>
      <c r="F47" s="21"/>
      <c r="G47" s="21"/>
      <c r="H47" s="21"/>
      <c r="I47" s="213"/>
    </row>
    <row r="48" spans="1:9">
      <c r="A48" s="174">
        <v>13073034</v>
      </c>
      <c r="B48" s="50">
        <v>5355</v>
      </c>
      <c r="C48" s="268" t="s">
        <v>54</v>
      </c>
      <c r="D48" s="261"/>
      <c r="E48" s="21"/>
      <c r="F48" s="21"/>
      <c r="G48" s="21"/>
      <c r="H48" s="21"/>
      <c r="I48" s="213"/>
    </row>
    <row r="49" spans="1:9">
      <c r="A49" s="174">
        <v>13073057</v>
      </c>
      <c r="B49" s="50">
        <v>5355</v>
      </c>
      <c r="C49" s="268" t="s">
        <v>55</v>
      </c>
      <c r="D49" s="261"/>
      <c r="E49" s="21"/>
      <c r="F49" s="21"/>
      <c r="G49" s="21"/>
      <c r="H49" s="21"/>
      <c r="I49" s="213"/>
    </row>
    <row r="50" spans="1:9">
      <c r="A50" s="174">
        <v>13073062</v>
      </c>
      <c r="B50" s="50">
        <v>5355</v>
      </c>
      <c r="C50" s="268" t="s">
        <v>56</v>
      </c>
      <c r="D50" s="261"/>
      <c r="E50" s="21"/>
      <c r="F50" s="21"/>
      <c r="G50" s="21"/>
      <c r="H50" s="21"/>
      <c r="I50" s="213"/>
    </row>
    <row r="51" spans="1:9">
      <c r="A51" s="174">
        <v>13073076</v>
      </c>
      <c r="B51" s="50">
        <v>5355</v>
      </c>
      <c r="C51" s="268" t="s">
        <v>57</v>
      </c>
      <c r="D51" s="261"/>
      <c r="E51" s="21"/>
      <c r="F51" s="21"/>
      <c r="G51" s="21"/>
      <c r="H51" s="21"/>
      <c r="I51" s="213"/>
    </row>
    <row r="52" spans="1:9">
      <c r="A52" s="174">
        <v>13073086</v>
      </c>
      <c r="B52" s="50">
        <v>5355</v>
      </c>
      <c r="C52" s="268" t="s">
        <v>58</v>
      </c>
      <c r="D52" s="261"/>
      <c r="E52" s="15">
        <v>16907.669999999998</v>
      </c>
      <c r="F52" s="21"/>
      <c r="G52" s="21"/>
      <c r="H52" s="26">
        <v>117332.22</v>
      </c>
      <c r="I52" s="213"/>
    </row>
    <row r="53" spans="1:9">
      <c r="A53" s="174">
        <v>13073096</v>
      </c>
      <c r="B53" s="50">
        <v>5355</v>
      </c>
      <c r="C53" s="268" t="s">
        <v>59</v>
      </c>
      <c r="D53" s="261"/>
      <c r="E53" s="21"/>
      <c r="F53" s="21"/>
      <c r="G53" s="21"/>
      <c r="H53" s="21"/>
      <c r="I53" s="213"/>
    </row>
    <row r="54" spans="1:9">
      <c r="A54" s="174">
        <v>13073097</v>
      </c>
      <c r="B54" s="50">
        <v>5355</v>
      </c>
      <c r="C54" s="268" t="s">
        <v>60</v>
      </c>
      <c r="D54" s="261"/>
      <c r="E54" s="21"/>
      <c r="F54" s="21"/>
      <c r="G54" s="21"/>
      <c r="H54" s="21"/>
      <c r="I54" s="213"/>
    </row>
    <row r="55" spans="1:9">
      <c r="A55" s="174">
        <v>13073098</v>
      </c>
      <c r="B55" s="50">
        <v>5355</v>
      </c>
      <c r="C55" s="268" t="s">
        <v>61</v>
      </c>
      <c r="D55" s="261"/>
      <c r="E55" s="21"/>
      <c r="F55" s="21"/>
      <c r="G55" s="21"/>
      <c r="H55" s="21"/>
      <c r="I55" s="213"/>
    </row>
    <row r="56" spans="1:9">
      <c r="A56" s="174">
        <v>13073023</v>
      </c>
      <c r="B56" s="50">
        <v>5356</v>
      </c>
      <c r="C56" s="268" t="s">
        <v>62</v>
      </c>
      <c r="D56" s="261"/>
      <c r="E56" s="21"/>
      <c r="F56" s="21"/>
      <c r="G56" s="21"/>
      <c r="H56" s="21"/>
      <c r="I56" s="213"/>
    </row>
    <row r="57" spans="1:9">
      <c r="A57" s="174">
        <v>13073090</v>
      </c>
      <c r="B57" s="50">
        <v>5356</v>
      </c>
      <c r="C57" s="268" t="s">
        <v>63</v>
      </c>
      <c r="D57" s="261"/>
      <c r="E57" s="21"/>
      <c r="F57" s="21"/>
      <c r="G57" s="21"/>
      <c r="H57" s="21"/>
      <c r="I57" s="213"/>
    </row>
    <row r="58" spans="1:9">
      <c r="A58" s="174">
        <v>13073102</v>
      </c>
      <c r="B58" s="50">
        <v>5356</v>
      </c>
      <c r="C58" s="268" t="s">
        <v>64</v>
      </c>
      <c r="D58" s="261"/>
      <c r="E58" s="21"/>
      <c r="F58" s="21"/>
      <c r="G58" s="21"/>
      <c r="H58" s="21"/>
      <c r="I58" s="213"/>
    </row>
    <row r="59" spans="1:9">
      <c r="A59" s="174">
        <v>13073006</v>
      </c>
      <c r="B59" s="50">
        <v>5357</v>
      </c>
      <c r="C59" s="268" t="s">
        <v>65</v>
      </c>
      <c r="D59" s="261"/>
      <c r="E59" s="21"/>
      <c r="F59" s="21"/>
      <c r="G59" s="21"/>
      <c r="H59" s="21"/>
      <c r="I59" s="213"/>
    </row>
    <row r="60" spans="1:9">
      <c r="A60" s="175">
        <v>13073026</v>
      </c>
      <c r="B60" s="169">
        <v>5357</v>
      </c>
      <c r="C60" s="269" t="s">
        <v>66</v>
      </c>
      <c r="D60" s="261"/>
      <c r="E60" s="21"/>
      <c r="F60" s="21"/>
      <c r="G60" s="21"/>
      <c r="H60" s="21"/>
      <c r="I60" s="213"/>
    </row>
    <row r="61" spans="1:9">
      <c r="A61" s="174">
        <v>13073031</v>
      </c>
      <c r="B61" s="50">
        <v>5357</v>
      </c>
      <c r="C61" s="268" t="s">
        <v>67</v>
      </c>
      <c r="D61" s="261"/>
      <c r="E61" s="21"/>
      <c r="F61" s="21"/>
      <c r="G61" s="21"/>
      <c r="H61" s="26">
        <v>78587.64</v>
      </c>
      <c r="I61" s="213"/>
    </row>
    <row r="62" spans="1:9">
      <c r="A62" s="174">
        <v>13073048</v>
      </c>
      <c r="B62" s="50">
        <v>5357</v>
      </c>
      <c r="C62" s="268" t="s">
        <v>68</v>
      </c>
      <c r="D62" s="261"/>
      <c r="E62" s="21"/>
      <c r="F62" s="21"/>
      <c r="G62" s="21"/>
      <c r="H62" s="21"/>
      <c r="I62" s="213"/>
    </row>
    <row r="63" spans="1:9">
      <c r="A63" s="175">
        <v>13073056</v>
      </c>
      <c r="B63" s="169">
        <v>5357</v>
      </c>
      <c r="C63" s="269" t="s">
        <v>69</v>
      </c>
      <c r="D63" s="261"/>
      <c r="E63" s="21"/>
      <c r="F63" s="21"/>
      <c r="G63" s="21"/>
      <c r="H63" s="21"/>
      <c r="I63" s="213"/>
    </row>
    <row r="64" spans="1:9">
      <c r="A64" s="174">
        <v>13073084</v>
      </c>
      <c r="B64" s="50">
        <v>5357</v>
      </c>
      <c r="C64" s="268" t="s">
        <v>70</v>
      </c>
      <c r="D64" s="261"/>
      <c r="E64" s="21"/>
      <c r="F64" s="21"/>
      <c r="G64" s="21"/>
      <c r="H64" s="21"/>
      <c r="I64" s="213"/>
    </row>
    <row r="65" spans="1:9">
      <c r="A65" s="175">
        <v>13073091</v>
      </c>
      <c r="B65" s="169">
        <v>5357</v>
      </c>
      <c r="C65" s="269" t="s">
        <v>71</v>
      </c>
      <c r="D65" s="261"/>
      <c r="E65" s="21"/>
      <c r="F65" s="21"/>
      <c r="G65" s="21"/>
      <c r="H65" s="21"/>
      <c r="I65" s="213"/>
    </row>
    <row r="66" spans="1:9">
      <c r="A66" s="174">
        <v>13073106</v>
      </c>
      <c r="B66" s="50">
        <v>5357</v>
      </c>
      <c r="C66" s="268" t="s">
        <v>72</v>
      </c>
      <c r="D66" s="261"/>
      <c r="E66" s="21"/>
      <c r="F66" s="21"/>
      <c r="G66" s="21"/>
      <c r="H66" s="21"/>
      <c r="I66" s="213"/>
    </row>
    <row r="67" spans="1:9">
      <c r="A67" s="176">
        <v>13073107</v>
      </c>
      <c r="B67" s="170">
        <v>5357</v>
      </c>
      <c r="C67" s="270" t="s">
        <v>73</v>
      </c>
      <c r="D67" s="261"/>
      <c r="E67" s="21"/>
      <c r="F67" s="21"/>
      <c r="G67" s="21"/>
      <c r="H67" s="21"/>
      <c r="I67" s="213"/>
    </row>
    <row r="68" spans="1:9">
      <c r="A68" s="174">
        <v>13073036</v>
      </c>
      <c r="B68" s="50">
        <v>5358</v>
      </c>
      <c r="C68" s="268" t="s">
        <v>74</v>
      </c>
      <c r="D68" s="261"/>
      <c r="E68" s="21"/>
      <c r="F68" s="21"/>
      <c r="G68" s="21"/>
      <c r="H68" s="21"/>
      <c r="I68" s="213"/>
    </row>
    <row r="69" spans="1:9">
      <c r="A69" s="174">
        <v>13073041</v>
      </c>
      <c r="B69" s="50">
        <v>5358</v>
      </c>
      <c r="C69" s="268" t="s">
        <v>75</v>
      </c>
      <c r="D69" s="261"/>
      <c r="E69" s="21"/>
      <c r="F69" s="21"/>
      <c r="G69" s="21"/>
      <c r="H69" s="21"/>
      <c r="I69" s="213"/>
    </row>
    <row r="70" spans="1:9">
      <c r="A70" s="177">
        <v>13073047</v>
      </c>
      <c r="B70" s="171">
        <v>5358</v>
      </c>
      <c r="C70" s="271" t="s">
        <v>76</v>
      </c>
      <c r="D70" s="261"/>
      <c r="E70" s="21"/>
      <c r="F70" s="21"/>
      <c r="G70" s="21"/>
      <c r="H70" s="21"/>
      <c r="I70" s="213"/>
    </row>
    <row r="71" spans="1:9">
      <c r="A71" s="174">
        <v>13073054</v>
      </c>
      <c r="B71" s="50">
        <v>5358</v>
      </c>
      <c r="C71" s="268" t="s">
        <v>77</v>
      </c>
      <c r="D71" s="262">
        <v>157782.87</v>
      </c>
      <c r="E71" s="15">
        <v>205343.76</v>
      </c>
      <c r="F71" s="15">
        <v>180970.79</v>
      </c>
      <c r="G71" s="26">
        <v>203290.74</v>
      </c>
      <c r="H71" s="26">
        <v>162773.66</v>
      </c>
      <c r="I71" s="213">
        <v>153190</v>
      </c>
    </row>
    <row r="72" spans="1:9">
      <c r="A72" s="177">
        <v>13073058</v>
      </c>
      <c r="B72" s="171">
        <v>5358</v>
      </c>
      <c r="C72" s="271" t="s">
        <v>78</v>
      </c>
      <c r="D72" s="261"/>
      <c r="E72" s="21"/>
      <c r="F72" s="21"/>
      <c r="G72" s="21"/>
      <c r="H72" s="21"/>
      <c r="I72" s="213"/>
    </row>
    <row r="73" spans="1:9">
      <c r="A73" s="178">
        <v>13073060</v>
      </c>
      <c r="B73" s="172">
        <v>5358</v>
      </c>
      <c r="C73" s="272" t="s">
        <v>79</v>
      </c>
      <c r="D73" s="261"/>
      <c r="E73" s="21"/>
      <c r="F73" s="21"/>
      <c r="G73" s="21"/>
      <c r="H73" s="21"/>
      <c r="I73" s="213"/>
    </row>
    <row r="74" spans="1:9">
      <c r="A74" s="174">
        <v>13073061</v>
      </c>
      <c r="B74" s="50">
        <v>5358</v>
      </c>
      <c r="C74" s="268" t="s">
        <v>80</v>
      </c>
      <c r="D74" s="261"/>
      <c r="E74" s="21"/>
      <c r="F74" s="21"/>
      <c r="G74" s="21"/>
      <c r="H74" s="21"/>
      <c r="I74" s="213"/>
    </row>
    <row r="75" spans="1:9">
      <c r="A75" s="174">
        <v>13073087</v>
      </c>
      <c r="B75" s="50">
        <v>5358</v>
      </c>
      <c r="C75" s="268" t="s">
        <v>81</v>
      </c>
      <c r="D75" s="261"/>
      <c r="E75" s="21"/>
      <c r="F75" s="21"/>
      <c r="G75" s="21"/>
      <c r="H75" s="21"/>
      <c r="I75" s="213"/>
    </row>
    <row r="76" spans="1:9">
      <c r="A76" s="174">
        <v>13073099</v>
      </c>
      <c r="B76" s="50">
        <v>5358</v>
      </c>
      <c r="C76" s="268" t="s">
        <v>82</v>
      </c>
      <c r="D76" s="263">
        <v>33150.75</v>
      </c>
      <c r="E76" s="21"/>
      <c r="F76" s="15">
        <v>25090.43</v>
      </c>
      <c r="G76" s="26">
        <v>9983.52</v>
      </c>
      <c r="H76" s="21"/>
      <c r="I76" s="213">
        <v>51852</v>
      </c>
    </row>
    <row r="77" spans="1:9">
      <c r="A77" s="174">
        <v>13073104</v>
      </c>
      <c r="B77" s="50">
        <v>5358</v>
      </c>
      <c r="C77" s="268" t="s">
        <v>83</v>
      </c>
      <c r="D77" s="261"/>
      <c r="E77" s="21"/>
      <c r="F77" s="21"/>
      <c r="G77" s="21"/>
      <c r="H77" s="21"/>
      <c r="I77" s="213"/>
    </row>
    <row r="78" spans="1:9">
      <c r="A78" s="174">
        <v>13073004</v>
      </c>
      <c r="B78" s="50">
        <v>5359</v>
      </c>
      <c r="C78" s="268" t="s">
        <v>84</v>
      </c>
      <c r="D78" s="261"/>
      <c r="E78" s="21"/>
      <c r="F78" s="21"/>
      <c r="G78" s="21"/>
      <c r="H78" s="21"/>
      <c r="I78" s="213"/>
    </row>
    <row r="79" spans="1:9">
      <c r="A79" s="174">
        <v>13073013</v>
      </c>
      <c r="B79" s="50">
        <v>5359</v>
      </c>
      <c r="C79" s="268" t="s">
        <v>85</v>
      </c>
      <c r="D79" s="261"/>
      <c r="E79" s="21"/>
      <c r="F79" s="21"/>
      <c r="G79" s="26">
        <v>20463.150000000001</v>
      </c>
      <c r="H79" s="26">
        <v>36675.17</v>
      </c>
      <c r="I79" s="213"/>
    </row>
    <row r="80" spans="1:9">
      <c r="A80" s="174">
        <v>13073019</v>
      </c>
      <c r="B80" s="50">
        <v>5359</v>
      </c>
      <c r="C80" s="268" t="s">
        <v>86</v>
      </c>
      <c r="D80" s="261"/>
      <c r="E80" s="21"/>
      <c r="F80" s="21"/>
      <c r="G80" s="21"/>
      <c r="H80" s="21"/>
      <c r="I80" s="213"/>
    </row>
    <row r="81" spans="1:9">
      <c r="A81" s="174">
        <v>13073030</v>
      </c>
      <c r="B81" s="50">
        <v>5359</v>
      </c>
      <c r="C81" s="268" t="s">
        <v>87</v>
      </c>
      <c r="D81" s="261"/>
      <c r="E81" s="21"/>
      <c r="F81" s="21"/>
      <c r="G81" s="21"/>
      <c r="H81" s="26">
        <v>18973.63</v>
      </c>
      <c r="I81" s="213"/>
    </row>
    <row r="82" spans="1:9">
      <c r="A82" s="174">
        <v>13073052</v>
      </c>
      <c r="B82" s="50">
        <v>5359</v>
      </c>
      <c r="C82" s="268" t="s">
        <v>88</v>
      </c>
      <c r="D82" s="261"/>
      <c r="E82" s="21"/>
      <c r="F82" s="21"/>
      <c r="G82" s="21"/>
      <c r="H82" s="21"/>
      <c r="I82" s="213"/>
    </row>
    <row r="83" spans="1:9">
      <c r="A83" s="174">
        <v>13073071</v>
      </c>
      <c r="B83" s="50">
        <v>5359</v>
      </c>
      <c r="C83" s="268" t="s">
        <v>89</v>
      </c>
      <c r="D83" s="261"/>
      <c r="E83" s="21"/>
      <c r="F83" s="26">
        <v>1039.24</v>
      </c>
      <c r="G83" s="26">
        <v>5836.71</v>
      </c>
      <c r="H83" s="26">
        <v>10565.63</v>
      </c>
      <c r="I83" s="213">
        <v>13891</v>
      </c>
    </row>
    <row r="84" spans="1:9">
      <c r="A84" s="174">
        <v>13073078</v>
      </c>
      <c r="B84" s="50">
        <v>5359</v>
      </c>
      <c r="C84" s="268" t="s">
        <v>90</v>
      </c>
      <c r="D84" s="261"/>
      <c r="E84" s="21"/>
      <c r="F84" s="21"/>
      <c r="G84" s="21"/>
      <c r="H84" s="21"/>
      <c r="I84" s="213"/>
    </row>
    <row r="85" spans="1:9">
      <c r="A85" s="174">
        <v>13073101</v>
      </c>
      <c r="B85" s="50">
        <v>5359</v>
      </c>
      <c r="C85" s="268" t="s">
        <v>91</v>
      </c>
      <c r="D85" s="261"/>
      <c r="E85" s="21"/>
      <c r="F85" s="21"/>
      <c r="G85" s="21"/>
      <c r="H85" s="21"/>
      <c r="I85" s="213"/>
    </row>
    <row r="86" spans="1:9">
      <c r="A86" s="174">
        <v>13073007</v>
      </c>
      <c r="B86" s="50">
        <v>5360</v>
      </c>
      <c r="C86" s="268" t="s">
        <v>92</v>
      </c>
      <c r="D86" s="261"/>
      <c r="E86" s="21"/>
      <c r="F86" s="21"/>
      <c r="G86" s="21"/>
      <c r="H86" s="21"/>
      <c r="I86" s="213"/>
    </row>
    <row r="87" spans="1:9">
      <c r="A87" s="174">
        <v>13073015</v>
      </c>
      <c r="B87" s="50">
        <v>5360</v>
      </c>
      <c r="C87" s="268" t="s">
        <v>93</v>
      </c>
      <c r="D87" s="261"/>
      <c r="E87" s="21"/>
      <c r="F87" s="21"/>
      <c r="G87" s="21"/>
      <c r="H87" s="21"/>
      <c r="I87" s="213"/>
    </row>
    <row r="88" spans="1:9">
      <c r="A88" s="174">
        <v>13073016</v>
      </c>
      <c r="B88" s="50">
        <v>5360</v>
      </c>
      <c r="C88" s="268" t="s">
        <v>94</v>
      </c>
      <c r="D88" s="261"/>
      <c r="E88" s="21"/>
      <c r="F88" s="21"/>
      <c r="G88" s="21"/>
      <c r="H88" s="21"/>
      <c r="I88" s="213"/>
    </row>
    <row r="89" spans="1:9">
      <c r="A89" s="174">
        <v>13073020</v>
      </c>
      <c r="B89" s="50">
        <v>5360</v>
      </c>
      <c r="C89" s="268" t="s">
        <v>95</v>
      </c>
      <c r="D89" s="261"/>
      <c r="E89" s="21"/>
      <c r="F89" s="21"/>
      <c r="G89" s="21"/>
      <c r="H89" s="21"/>
      <c r="I89" s="213"/>
    </row>
    <row r="90" spans="1:9">
      <c r="A90" s="174">
        <v>13073022</v>
      </c>
      <c r="B90" s="50">
        <v>5360</v>
      </c>
      <c r="C90" s="268" t="s">
        <v>96</v>
      </c>
      <c r="D90" s="261"/>
      <c r="E90" s="21"/>
      <c r="F90" s="21"/>
      <c r="G90" s="21"/>
      <c r="H90" s="21"/>
      <c r="I90" s="213"/>
    </row>
    <row r="91" spans="1:9">
      <c r="A91" s="174">
        <v>13073032</v>
      </c>
      <c r="B91" s="50">
        <v>5360</v>
      </c>
      <c r="C91" s="268" t="s">
        <v>97</v>
      </c>
      <c r="D91" s="261"/>
      <c r="E91" s="21"/>
      <c r="F91" s="21"/>
      <c r="G91" s="21"/>
      <c r="H91" s="21"/>
      <c r="I91" s="213"/>
    </row>
    <row r="92" spans="1:9">
      <c r="A92" s="174">
        <v>13073033</v>
      </c>
      <c r="B92" s="50">
        <v>5360</v>
      </c>
      <c r="C92" s="268" t="s">
        <v>98</v>
      </c>
      <c r="D92" s="261"/>
      <c r="E92" s="21"/>
      <c r="F92" s="21"/>
      <c r="G92" s="21"/>
      <c r="H92" s="21"/>
      <c r="I92" s="213"/>
    </row>
    <row r="93" spans="1:9">
      <c r="A93" s="174">
        <v>13073039</v>
      </c>
      <c r="B93" s="50">
        <v>5360</v>
      </c>
      <c r="C93" s="268" t="s">
        <v>99</v>
      </c>
      <c r="D93" s="261"/>
      <c r="E93" s="21"/>
      <c r="F93" s="21"/>
      <c r="G93" s="21"/>
      <c r="H93" s="21"/>
      <c r="I93" s="213"/>
    </row>
    <row r="94" spans="1:9">
      <c r="A94" s="174">
        <v>13073050</v>
      </c>
      <c r="B94" s="50">
        <v>5360</v>
      </c>
      <c r="C94" s="268" t="s">
        <v>100</v>
      </c>
      <c r="D94" s="261"/>
      <c r="E94" s="21"/>
      <c r="F94" s="21"/>
      <c r="G94" s="21"/>
      <c r="H94" s="21"/>
      <c r="I94" s="213"/>
    </row>
    <row r="95" spans="1:9">
      <c r="A95" s="174">
        <v>13073093</v>
      </c>
      <c r="B95" s="50">
        <v>5360</v>
      </c>
      <c r="C95" s="268" t="s">
        <v>101</v>
      </c>
      <c r="D95" s="261"/>
      <c r="E95" s="21"/>
      <c r="F95" s="21"/>
      <c r="G95" s="21"/>
      <c r="H95" s="21"/>
      <c r="I95" s="213"/>
    </row>
    <row r="96" spans="1:9">
      <c r="A96" s="174">
        <v>13073001</v>
      </c>
      <c r="B96" s="50">
        <v>5361</v>
      </c>
      <c r="C96" s="268" t="s">
        <v>102</v>
      </c>
      <c r="D96" s="261"/>
      <c r="E96" s="21"/>
      <c r="F96" s="21"/>
      <c r="G96" s="21"/>
      <c r="H96" s="21"/>
      <c r="I96" s="213"/>
    </row>
    <row r="97" spans="1:9">
      <c r="A97" s="174">
        <v>13073075</v>
      </c>
      <c r="B97" s="50">
        <v>5361</v>
      </c>
      <c r="C97" s="268" t="s">
        <v>103</v>
      </c>
      <c r="D97" s="261"/>
      <c r="E97" s="21"/>
      <c r="F97" s="21"/>
      <c r="G97" s="21"/>
      <c r="H97" s="21"/>
      <c r="I97" s="213"/>
    </row>
    <row r="98" spans="1:9">
      <c r="A98" s="174">
        <v>13073082</v>
      </c>
      <c r="B98" s="50">
        <v>5361</v>
      </c>
      <c r="C98" s="268" t="s">
        <v>104</v>
      </c>
      <c r="D98" s="261"/>
      <c r="E98" s="21"/>
      <c r="F98" s="21"/>
      <c r="G98" s="21"/>
      <c r="H98" s="21"/>
      <c r="I98" s="213"/>
    </row>
    <row r="99" spans="1:9">
      <c r="A99" s="174">
        <v>13073085</v>
      </c>
      <c r="B99" s="50">
        <v>5361</v>
      </c>
      <c r="C99" s="268" t="s">
        <v>105</v>
      </c>
      <c r="D99" s="261"/>
      <c r="E99" s="15">
        <v>8548.9500000000007</v>
      </c>
      <c r="F99" s="21"/>
      <c r="G99" s="21"/>
      <c r="H99" s="21"/>
      <c r="I99" s="213"/>
    </row>
    <row r="100" spans="1:9">
      <c r="A100" s="174">
        <v>13073003</v>
      </c>
      <c r="B100" s="50">
        <v>5362</v>
      </c>
      <c r="C100" s="268" t="s">
        <v>106</v>
      </c>
      <c r="D100" s="261"/>
      <c r="E100" s="21"/>
      <c r="F100" s="21"/>
      <c r="G100" s="21"/>
      <c r="H100" s="21"/>
      <c r="I100" s="213"/>
    </row>
    <row r="101" spans="1:9">
      <c r="A101" s="174">
        <v>13073021</v>
      </c>
      <c r="B101" s="50">
        <v>5362</v>
      </c>
      <c r="C101" s="268" t="s">
        <v>107</v>
      </c>
      <c r="D101" s="261"/>
      <c r="E101" s="21"/>
      <c r="F101" s="21"/>
      <c r="G101" s="21"/>
      <c r="H101" s="21"/>
      <c r="I101" s="213"/>
    </row>
    <row r="102" spans="1:9">
      <c r="A102" s="174">
        <v>13073028</v>
      </c>
      <c r="B102" s="50">
        <v>5362</v>
      </c>
      <c r="C102" s="268" t="s">
        <v>108</v>
      </c>
      <c r="D102" s="261"/>
      <c r="E102" s="21"/>
      <c r="F102" s="21"/>
      <c r="G102" s="21"/>
      <c r="H102" s="21"/>
      <c r="I102" s="213"/>
    </row>
    <row r="103" spans="1:9">
      <c r="A103" s="174">
        <v>13073040</v>
      </c>
      <c r="B103" s="50">
        <v>5362</v>
      </c>
      <c r="C103" s="268" t="s">
        <v>109</v>
      </c>
      <c r="D103" s="261"/>
      <c r="E103" s="21"/>
      <c r="F103" s="21"/>
      <c r="G103" s="21"/>
      <c r="H103" s="26">
        <v>212671.59</v>
      </c>
      <c r="I103" s="213">
        <v>75488</v>
      </c>
    </row>
    <row r="104" spans="1:9">
      <c r="A104" s="174">
        <v>13073045</v>
      </c>
      <c r="B104" s="50">
        <v>5362</v>
      </c>
      <c r="C104" s="268" t="s">
        <v>110</v>
      </c>
      <c r="D104" s="261"/>
      <c r="E104" s="21"/>
      <c r="F104" s="21"/>
      <c r="G104" s="21"/>
      <c r="H104" s="21"/>
      <c r="I104" s="213"/>
    </row>
    <row r="105" spans="1:9">
      <c r="A105" s="174">
        <v>13073059</v>
      </c>
      <c r="B105" s="50">
        <v>5362</v>
      </c>
      <c r="C105" s="268" t="s">
        <v>111</v>
      </c>
      <c r="D105" s="261"/>
      <c r="E105" s="21"/>
      <c r="F105" s="21"/>
      <c r="G105" s="21"/>
      <c r="H105" s="21"/>
      <c r="I105" s="213"/>
    </row>
    <row r="106" spans="1:9">
      <c r="A106" s="174">
        <v>13073073</v>
      </c>
      <c r="B106" s="50">
        <v>5362</v>
      </c>
      <c r="C106" s="268" t="s">
        <v>112</v>
      </c>
      <c r="D106" s="261"/>
      <c r="E106" s="21"/>
      <c r="F106" s="21"/>
      <c r="G106" s="21"/>
      <c r="H106" s="21"/>
      <c r="I106" s="213"/>
    </row>
    <row r="107" spans="1:9">
      <c r="A107" s="174">
        <v>13073079</v>
      </c>
      <c r="B107" s="50">
        <v>5362</v>
      </c>
      <c r="C107" s="268" t="s">
        <v>113</v>
      </c>
      <c r="D107" s="261"/>
      <c r="E107" s="21"/>
      <c r="F107" s="21"/>
      <c r="G107" s="21"/>
      <c r="H107" s="21"/>
      <c r="I107" s="213"/>
    </row>
    <row r="108" spans="1:9">
      <c r="A108" s="174">
        <v>13073081</v>
      </c>
      <c r="B108" s="50">
        <v>5362</v>
      </c>
      <c r="C108" s="268" t="s">
        <v>114</v>
      </c>
      <c r="D108" s="261"/>
      <c r="E108" s="15">
        <v>22299.43</v>
      </c>
      <c r="F108" s="26">
        <v>19752.72</v>
      </c>
      <c r="G108" s="26">
        <v>1527.77</v>
      </c>
      <c r="H108" s="21"/>
      <c r="I108" s="213"/>
    </row>
    <row r="109" spans="1:9">
      <c r="A109" s="174">
        <v>13073092</v>
      </c>
      <c r="B109" s="50">
        <v>5362</v>
      </c>
      <c r="C109" s="268" t="s">
        <v>115</v>
      </c>
      <c r="D109" s="261"/>
      <c r="E109" s="21"/>
      <c r="F109" s="21"/>
      <c r="G109" s="21"/>
      <c r="H109" s="21"/>
      <c r="I109" s="213"/>
    </row>
    <row r="110" spans="1:9" ht="15.75" thickBot="1">
      <c r="A110" s="174">
        <v>13073095</v>
      </c>
      <c r="B110" s="51">
        <v>5362</v>
      </c>
      <c r="C110" s="273" t="s">
        <v>116</v>
      </c>
      <c r="D110" s="264"/>
      <c r="E110" s="48"/>
      <c r="F110" s="48"/>
      <c r="G110" s="48"/>
      <c r="H110" s="48"/>
      <c r="I110" s="214"/>
    </row>
    <row r="111" spans="1:9" ht="15.75" thickBot="1">
      <c r="A111" s="138"/>
      <c r="B111" s="24"/>
      <c r="C111" s="274" t="s">
        <v>117</v>
      </c>
      <c r="D111" s="265">
        <f>SUM(D5:D110)</f>
        <v>293622.90000000002</v>
      </c>
      <c r="E111" s="47">
        <f t="shared" ref="E111:H111" si="0">SUM(E5:E110)</f>
        <v>274526.83</v>
      </c>
      <c r="F111" s="47">
        <f t="shared" si="0"/>
        <v>523123.15</v>
      </c>
      <c r="G111" s="47">
        <f t="shared" si="0"/>
        <v>926409.71000000008</v>
      </c>
      <c r="H111" s="47">
        <f t="shared" si="0"/>
        <v>1121975.51</v>
      </c>
      <c r="I111" s="215">
        <f t="shared" ref="I111" si="1">SUM(I5:I110)</f>
        <v>901387</v>
      </c>
    </row>
    <row r="112" spans="1:9">
      <c r="C112" s="17" t="s">
        <v>128</v>
      </c>
      <c r="D112" s="25">
        <f>COUNT(D5:D110)</f>
        <v>4</v>
      </c>
      <c r="E112" s="25">
        <f t="shared" ref="E112:H112" si="2">COUNT(E5:E110)</f>
        <v>5</v>
      </c>
      <c r="F112" s="25">
        <f t="shared" si="2"/>
        <v>8</v>
      </c>
      <c r="G112" s="25">
        <f t="shared" si="2"/>
        <v>9</v>
      </c>
      <c r="H112" s="25">
        <f t="shared" si="2"/>
        <v>11</v>
      </c>
      <c r="I112" s="25">
        <f t="shared" ref="I112" si="3">COUNT(I5:I110)</f>
        <v>8</v>
      </c>
    </row>
    <row r="114" spans="1:3" ht="16.5">
      <c r="A114" s="144" t="s">
        <v>141</v>
      </c>
      <c r="B114" s="52"/>
      <c r="C114" s="52"/>
    </row>
    <row r="115" spans="1:3" ht="20.25">
      <c r="A115" s="52"/>
      <c r="B115" s="147">
        <v>1</v>
      </c>
      <c r="C115" s="56" t="s">
        <v>145</v>
      </c>
    </row>
    <row r="116" spans="1:3" ht="20.25">
      <c r="A116" s="52"/>
      <c r="B116" s="148">
        <v>2</v>
      </c>
      <c r="C116" s="56" t="s">
        <v>146</v>
      </c>
    </row>
  </sheetData>
  <autoFilter ref="A4:H112" xr:uid="{00000000-0009-0000-0000-000003000000}"/>
  <mergeCells count="2">
    <mergeCell ref="B3:C3"/>
    <mergeCell ref="D3:I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6"/>
  <sheetViews>
    <sheetView workbookViewId="0">
      <selection activeCell="I1" sqref="I1"/>
    </sheetView>
  </sheetViews>
  <sheetFormatPr baseColWidth="10" defaultRowHeight="16.5"/>
  <cols>
    <col min="1" max="1" width="11.42578125" style="52"/>
    <col min="2" max="2" width="5" style="52" bestFit="1" customWidth="1"/>
    <col min="3" max="3" width="24" style="57" customWidth="1"/>
    <col min="4" max="5" width="13.5703125" style="52" bestFit="1" customWidth="1"/>
    <col min="6" max="7" width="13.85546875" style="52" bestFit="1" customWidth="1"/>
    <col min="8" max="9" width="12.140625" style="52" bestFit="1" customWidth="1"/>
    <col min="10" max="16384" width="11.42578125" style="52"/>
  </cols>
  <sheetData>
    <row r="1" spans="1:12" ht="18">
      <c r="A1" s="53" t="s">
        <v>149</v>
      </c>
    </row>
    <row r="2" spans="1:12">
      <c r="A2" s="52" t="s">
        <v>150</v>
      </c>
    </row>
    <row r="3" spans="1:12" ht="18">
      <c r="A3" s="53" t="s">
        <v>151</v>
      </c>
    </row>
    <row r="4" spans="1:12" ht="18">
      <c r="A4" s="53" t="s">
        <v>152</v>
      </c>
    </row>
    <row r="5" spans="1:12">
      <c r="A5" s="52" t="s">
        <v>132</v>
      </c>
    </row>
    <row r="6" spans="1:12" ht="17.25" thickBot="1"/>
    <row r="7" spans="1:12" ht="30.75" thickBot="1">
      <c r="A7" s="138" t="s">
        <v>0</v>
      </c>
      <c r="B7" s="226" t="s">
        <v>1</v>
      </c>
      <c r="C7" s="225" t="s">
        <v>8</v>
      </c>
      <c r="D7" s="219" t="s">
        <v>4</v>
      </c>
      <c r="E7" s="16" t="s">
        <v>5</v>
      </c>
      <c r="F7" s="16" t="s">
        <v>6</v>
      </c>
      <c r="G7" s="16" t="s">
        <v>7</v>
      </c>
      <c r="H7" s="219" t="s">
        <v>118</v>
      </c>
      <c r="I7" s="216" t="s">
        <v>156</v>
      </c>
    </row>
    <row r="8" spans="1:12">
      <c r="A8" s="179">
        <v>13073088</v>
      </c>
      <c r="B8" s="45">
        <v>301</v>
      </c>
      <c r="C8" s="314" t="s">
        <v>123</v>
      </c>
      <c r="D8" s="40">
        <v>4342239.8899999997</v>
      </c>
      <c r="E8" s="62">
        <v>4350074.5</v>
      </c>
      <c r="F8" s="62">
        <v>3907120.14</v>
      </c>
      <c r="G8" s="62">
        <v>3905037.95</v>
      </c>
      <c r="H8" s="62">
        <v>4217264.9800000004</v>
      </c>
      <c r="I8" s="220">
        <v>4060083.24</v>
      </c>
    </row>
    <row r="9" spans="1:12">
      <c r="A9" s="179">
        <v>13073011</v>
      </c>
      <c r="B9" s="50">
        <v>311</v>
      </c>
      <c r="C9" s="315" t="s">
        <v>12</v>
      </c>
      <c r="D9" s="37">
        <v>196292.62</v>
      </c>
      <c r="E9" s="59">
        <v>202654.71</v>
      </c>
      <c r="F9" s="59">
        <v>223826.6</v>
      </c>
      <c r="G9" s="59">
        <v>221998.71</v>
      </c>
      <c r="H9" s="59">
        <v>244470.1</v>
      </c>
      <c r="I9" s="124">
        <v>235398.41</v>
      </c>
      <c r="L9" s="322"/>
    </row>
    <row r="10" spans="1:12">
      <c r="A10" s="179">
        <v>13073035</v>
      </c>
      <c r="B10" s="50">
        <v>312</v>
      </c>
      <c r="C10" s="315" t="s">
        <v>13</v>
      </c>
      <c r="D10" s="37">
        <v>378011.3</v>
      </c>
      <c r="E10" s="59">
        <v>378452.47999999998</v>
      </c>
      <c r="F10" s="59">
        <v>412448.26</v>
      </c>
      <c r="G10" s="59">
        <v>406837.41</v>
      </c>
      <c r="H10" s="59">
        <v>433586.78</v>
      </c>
      <c r="I10" s="124">
        <v>414184.22</v>
      </c>
      <c r="L10" s="322"/>
    </row>
    <row r="11" spans="1:12">
      <c r="A11" s="179">
        <v>13073055</v>
      </c>
      <c r="B11" s="50">
        <v>313</v>
      </c>
      <c r="C11" s="315" t="s">
        <v>14</v>
      </c>
      <c r="D11" s="37">
        <v>175835.98</v>
      </c>
      <c r="E11" s="59">
        <v>173304.72</v>
      </c>
      <c r="F11" s="59">
        <v>189914.74</v>
      </c>
      <c r="G11" s="59">
        <v>191317.67</v>
      </c>
      <c r="H11" s="59">
        <v>206692.07</v>
      </c>
      <c r="I11" s="124">
        <v>200522.95</v>
      </c>
      <c r="L11" s="322"/>
    </row>
    <row r="12" spans="1:12">
      <c r="A12" s="179">
        <v>13073070</v>
      </c>
      <c r="B12" s="50">
        <v>314</v>
      </c>
      <c r="C12" s="315" t="s">
        <v>15</v>
      </c>
      <c r="D12" s="37">
        <v>164336.24</v>
      </c>
      <c r="E12" s="59">
        <v>165070.1</v>
      </c>
      <c r="F12" s="59">
        <v>180779.81</v>
      </c>
      <c r="G12" s="59">
        <v>183751.9</v>
      </c>
      <c r="H12" s="59">
        <v>197677.88</v>
      </c>
      <c r="I12" s="124">
        <v>193582.78</v>
      </c>
      <c r="L12" s="322"/>
    </row>
    <row r="13" spans="1:12">
      <c r="A13" s="179">
        <v>13073080</v>
      </c>
      <c r="B13" s="50">
        <v>315</v>
      </c>
      <c r="C13" s="315" t="s">
        <v>16</v>
      </c>
      <c r="D13" s="37">
        <v>359642.08</v>
      </c>
      <c r="E13" s="59">
        <v>361114.46</v>
      </c>
      <c r="F13" s="59">
        <v>395638.33</v>
      </c>
      <c r="G13" s="59">
        <v>394381.07</v>
      </c>
      <c r="H13" s="59">
        <v>422171.83</v>
      </c>
      <c r="I13" s="124">
        <v>400958.61</v>
      </c>
      <c r="L13" s="322"/>
    </row>
    <row r="14" spans="1:12">
      <c r="A14" s="179">
        <v>13073089</v>
      </c>
      <c r="B14" s="50">
        <v>316</v>
      </c>
      <c r="C14" s="315" t="s">
        <v>17</v>
      </c>
      <c r="D14" s="37">
        <v>148927.34</v>
      </c>
      <c r="E14" s="59">
        <v>150489.54</v>
      </c>
      <c r="F14" s="59">
        <v>164887.54</v>
      </c>
      <c r="G14" s="59">
        <v>166906.57999999999</v>
      </c>
      <c r="H14" s="59">
        <v>180781.95</v>
      </c>
      <c r="I14" s="124">
        <v>176428.77</v>
      </c>
      <c r="L14" s="322"/>
    </row>
    <row r="15" spans="1:12" ht="17.25" thickBot="1">
      <c r="A15" s="179">
        <v>13073105</v>
      </c>
      <c r="B15" s="50">
        <v>317</v>
      </c>
      <c r="C15" s="315" t="s">
        <v>18</v>
      </c>
      <c r="D15" s="37">
        <v>115718.52</v>
      </c>
      <c r="E15" s="59">
        <v>116228.99</v>
      </c>
      <c r="F15" s="59">
        <v>129182.07</v>
      </c>
      <c r="G15" s="59">
        <v>130415.36</v>
      </c>
      <c r="H15" s="59">
        <v>139923.69</v>
      </c>
      <c r="I15" s="124">
        <v>135878.96</v>
      </c>
      <c r="L15" s="322"/>
    </row>
    <row r="16" spans="1:12" hidden="1">
      <c r="A16" s="179">
        <v>13073005</v>
      </c>
      <c r="B16" s="50">
        <v>5351</v>
      </c>
      <c r="C16" s="315" t="s">
        <v>19</v>
      </c>
      <c r="D16" s="37"/>
      <c r="E16" s="59"/>
      <c r="F16" s="59"/>
      <c r="G16" s="59"/>
      <c r="H16" s="59"/>
      <c r="I16" s="124"/>
    </row>
    <row r="17" spans="1:9" hidden="1">
      <c r="A17" s="179">
        <v>13073037</v>
      </c>
      <c r="B17" s="50">
        <v>5351</v>
      </c>
      <c r="C17" s="315" t="s">
        <v>20</v>
      </c>
      <c r="D17" s="37"/>
      <c r="E17" s="59"/>
      <c r="F17" s="59"/>
      <c r="G17" s="59"/>
      <c r="H17" s="59"/>
      <c r="I17" s="124"/>
    </row>
    <row r="18" spans="1:9" hidden="1">
      <c r="A18" s="179">
        <v>13073044</v>
      </c>
      <c r="B18" s="50">
        <v>5351</v>
      </c>
      <c r="C18" s="315" t="s">
        <v>21</v>
      </c>
      <c r="D18" s="37"/>
      <c r="E18" s="59"/>
      <c r="F18" s="59"/>
      <c r="G18" s="59"/>
      <c r="H18" s="59"/>
      <c r="I18" s="124"/>
    </row>
    <row r="19" spans="1:9" hidden="1">
      <c r="A19" s="179">
        <v>13073046</v>
      </c>
      <c r="B19" s="50">
        <v>5351</v>
      </c>
      <c r="C19" s="315" t="s">
        <v>22</v>
      </c>
      <c r="D19" s="37"/>
      <c r="E19" s="59"/>
      <c r="F19" s="59"/>
      <c r="G19" s="59"/>
      <c r="H19" s="59"/>
      <c r="I19" s="124"/>
    </row>
    <row r="20" spans="1:9" hidden="1">
      <c r="A20" s="179">
        <v>13073066</v>
      </c>
      <c r="B20" s="50">
        <v>5351</v>
      </c>
      <c r="C20" s="315" t="s">
        <v>23</v>
      </c>
      <c r="D20" s="37"/>
      <c r="E20" s="59"/>
      <c r="F20" s="59"/>
      <c r="G20" s="59"/>
      <c r="H20" s="59"/>
      <c r="I20" s="124"/>
    </row>
    <row r="21" spans="1:9" hidden="1">
      <c r="A21" s="179">
        <v>13073068</v>
      </c>
      <c r="B21" s="50">
        <v>5351</v>
      </c>
      <c r="C21" s="315" t="s">
        <v>24</v>
      </c>
      <c r="D21" s="37"/>
      <c r="E21" s="59"/>
      <c r="F21" s="59"/>
      <c r="G21" s="59"/>
      <c r="H21" s="59"/>
      <c r="I21" s="124"/>
    </row>
    <row r="22" spans="1:9" hidden="1">
      <c r="A22" s="179">
        <v>13073009</v>
      </c>
      <c r="B22" s="50">
        <v>5352</v>
      </c>
      <c r="C22" s="315" t="s">
        <v>25</v>
      </c>
      <c r="D22" s="37"/>
      <c r="E22" s="59"/>
      <c r="F22" s="59"/>
      <c r="G22" s="59"/>
      <c r="H22" s="59"/>
      <c r="I22" s="124"/>
    </row>
    <row r="23" spans="1:9" hidden="1">
      <c r="A23" s="179">
        <v>13073018</v>
      </c>
      <c r="B23" s="50">
        <v>5352</v>
      </c>
      <c r="C23" s="315" t="s">
        <v>26</v>
      </c>
      <c r="D23" s="37"/>
      <c r="E23" s="59"/>
      <c r="F23" s="59"/>
      <c r="G23" s="59"/>
      <c r="H23" s="59"/>
      <c r="I23" s="124"/>
    </row>
    <row r="24" spans="1:9" hidden="1">
      <c r="A24" s="179">
        <v>13073025</v>
      </c>
      <c r="B24" s="50">
        <v>5352</v>
      </c>
      <c r="C24" s="315" t="s">
        <v>27</v>
      </c>
      <c r="D24" s="37"/>
      <c r="E24" s="59"/>
      <c r="F24" s="59"/>
      <c r="G24" s="59"/>
      <c r="H24" s="59"/>
      <c r="I24" s="124"/>
    </row>
    <row r="25" spans="1:9" hidden="1">
      <c r="A25" s="179">
        <v>13073042</v>
      </c>
      <c r="B25" s="50">
        <v>5352</v>
      </c>
      <c r="C25" s="315" t="s">
        <v>28</v>
      </c>
      <c r="D25" s="37"/>
      <c r="E25" s="59"/>
      <c r="F25" s="59"/>
      <c r="G25" s="59"/>
      <c r="H25" s="59"/>
      <c r="I25" s="124"/>
    </row>
    <row r="26" spans="1:9" hidden="1">
      <c r="A26" s="179">
        <v>13073043</v>
      </c>
      <c r="B26" s="50">
        <v>5352</v>
      </c>
      <c r="C26" s="315" t="s">
        <v>29</v>
      </c>
      <c r="D26" s="37"/>
      <c r="E26" s="59"/>
      <c r="F26" s="59"/>
      <c r="G26" s="59"/>
      <c r="H26" s="59"/>
      <c r="I26" s="124"/>
    </row>
    <row r="27" spans="1:9" hidden="1">
      <c r="A27" s="179">
        <v>13073051</v>
      </c>
      <c r="B27" s="50">
        <v>5352</v>
      </c>
      <c r="C27" s="315" t="s">
        <v>30</v>
      </c>
      <c r="D27" s="37"/>
      <c r="E27" s="59"/>
      <c r="F27" s="59"/>
      <c r="G27" s="59"/>
      <c r="H27" s="59"/>
      <c r="I27" s="124"/>
    </row>
    <row r="28" spans="1:9" hidden="1">
      <c r="A28" s="179">
        <v>13073053</v>
      </c>
      <c r="B28" s="50">
        <v>5352</v>
      </c>
      <c r="C28" s="315" t="s">
        <v>31</v>
      </c>
      <c r="D28" s="37"/>
      <c r="E28" s="59"/>
      <c r="F28" s="59"/>
      <c r="G28" s="59"/>
      <c r="H28" s="59"/>
      <c r="I28" s="124"/>
    </row>
    <row r="29" spans="1:9" hidden="1">
      <c r="A29" s="179">
        <v>13073069</v>
      </c>
      <c r="B29" s="50">
        <v>5352</v>
      </c>
      <c r="C29" s="315" t="s">
        <v>32</v>
      </c>
      <c r="D29" s="37"/>
      <c r="E29" s="59"/>
      <c r="F29" s="59"/>
      <c r="G29" s="59"/>
      <c r="H29" s="59"/>
      <c r="I29" s="124"/>
    </row>
    <row r="30" spans="1:9" hidden="1">
      <c r="A30" s="179">
        <v>13073077</v>
      </c>
      <c r="B30" s="50">
        <v>5352</v>
      </c>
      <c r="C30" s="315" t="s">
        <v>33</v>
      </c>
      <c r="D30" s="37"/>
      <c r="E30" s="59"/>
      <c r="F30" s="59"/>
      <c r="G30" s="59"/>
      <c r="H30" s="59"/>
      <c r="I30" s="124"/>
    </row>
    <row r="31" spans="1:9" hidden="1">
      <c r="A31" s="179">
        <v>13073094</v>
      </c>
      <c r="B31" s="50">
        <v>5352</v>
      </c>
      <c r="C31" s="315" t="s">
        <v>34</v>
      </c>
      <c r="D31" s="37"/>
      <c r="E31" s="59"/>
      <c r="F31" s="59"/>
      <c r="G31" s="59"/>
      <c r="H31" s="59"/>
      <c r="I31" s="124"/>
    </row>
    <row r="32" spans="1:9" hidden="1">
      <c r="A32" s="179">
        <v>13073010</v>
      </c>
      <c r="B32" s="50">
        <v>5353</v>
      </c>
      <c r="C32" s="315" t="s">
        <v>35</v>
      </c>
      <c r="D32" s="37"/>
      <c r="E32" s="59"/>
      <c r="F32" s="59"/>
      <c r="G32" s="71"/>
      <c r="H32" s="71"/>
      <c r="I32" s="217"/>
    </row>
    <row r="33" spans="1:9" hidden="1">
      <c r="A33" s="179">
        <v>13073014</v>
      </c>
      <c r="B33" s="50">
        <v>5353</v>
      </c>
      <c r="C33" s="315" t="s">
        <v>36</v>
      </c>
      <c r="D33" s="37"/>
      <c r="E33" s="59"/>
      <c r="F33" s="59"/>
      <c r="G33" s="59"/>
      <c r="H33" s="59"/>
      <c r="I33" s="124"/>
    </row>
    <row r="34" spans="1:9" hidden="1">
      <c r="A34" s="179">
        <v>13073027</v>
      </c>
      <c r="B34" s="50">
        <v>5353</v>
      </c>
      <c r="C34" s="315" t="s">
        <v>37</v>
      </c>
      <c r="D34" s="37"/>
      <c r="E34" s="59"/>
      <c r="F34" s="59"/>
      <c r="G34" s="59"/>
      <c r="H34" s="59"/>
      <c r="I34" s="124"/>
    </row>
    <row r="35" spans="1:9" hidden="1">
      <c r="A35" s="179">
        <v>13073038</v>
      </c>
      <c r="B35" s="50">
        <v>5353</v>
      </c>
      <c r="C35" s="315" t="s">
        <v>38</v>
      </c>
      <c r="D35" s="37"/>
      <c r="E35" s="59"/>
      <c r="F35" s="59"/>
      <c r="G35" s="59"/>
      <c r="H35" s="59"/>
      <c r="I35" s="124"/>
    </row>
    <row r="36" spans="1:9" hidden="1">
      <c r="A36" s="179">
        <v>13073049</v>
      </c>
      <c r="B36" s="50">
        <v>5353</v>
      </c>
      <c r="C36" s="315" t="s">
        <v>39</v>
      </c>
      <c r="D36" s="37"/>
      <c r="E36" s="59"/>
      <c r="F36" s="59"/>
      <c r="G36" s="59"/>
      <c r="H36" s="59"/>
      <c r="I36" s="124"/>
    </row>
    <row r="37" spans="1:9" hidden="1">
      <c r="A37" s="179">
        <v>13073063</v>
      </c>
      <c r="B37" s="50">
        <v>5353</v>
      </c>
      <c r="C37" s="315" t="s">
        <v>40</v>
      </c>
      <c r="D37" s="37"/>
      <c r="E37" s="59"/>
      <c r="F37" s="59"/>
      <c r="G37" s="59"/>
      <c r="H37" s="59"/>
      <c r="I37" s="124"/>
    </row>
    <row r="38" spans="1:9" hidden="1">
      <c r="A38" s="179">
        <v>13073064</v>
      </c>
      <c r="B38" s="50">
        <v>5353</v>
      </c>
      <c r="C38" s="315" t="s">
        <v>41</v>
      </c>
      <c r="D38" s="37"/>
      <c r="E38" s="59"/>
      <c r="F38" s="59"/>
      <c r="G38" s="59"/>
      <c r="H38" s="59"/>
      <c r="I38" s="124"/>
    </row>
    <row r="39" spans="1:9" hidden="1">
      <c r="A39" s="179">
        <v>13073065</v>
      </c>
      <c r="B39" s="50">
        <v>5353</v>
      </c>
      <c r="C39" s="315" t="s">
        <v>42</v>
      </c>
      <c r="D39" s="37"/>
      <c r="E39" s="59"/>
      <c r="F39" s="59"/>
      <c r="G39" s="59"/>
      <c r="H39" s="59"/>
      <c r="I39" s="124"/>
    </row>
    <row r="40" spans="1:9" hidden="1">
      <c r="A40" s="179">
        <v>13073072</v>
      </c>
      <c r="B40" s="50">
        <v>5353</v>
      </c>
      <c r="C40" s="315" t="s">
        <v>43</v>
      </c>
      <c r="D40" s="37"/>
      <c r="E40" s="59"/>
      <c r="F40" s="59"/>
      <c r="G40" s="59"/>
      <c r="H40" s="59"/>
      <c r="I40" s="124"/>
    </row>
    <row r="41" spans="1:9" hidden="1">
      <c r="A41" s="179">
        <v>13073074</v>
      </c>
      <c r="B41" s="50">
        <v>5353</v>
      </c>
      <c r="C41" s="315" t="s">
        <v>44</v>
      </c>
      <c r="D41" s="37"/>
      <c r="E41" s="59"/>
      <c r="F41" s="59"/>
      <c r="G41" s="59"/>
      <c r="H41" s="59"/>
      <c r="I41" s="124"/>
    </row>
    <row r="42" spans="1:9" hidden="1">
      <c r="A42" s="179">
        <v>13073083</v>
      </c>
      <c r="B42" s="50">
        <v>5353</v>
      </c>
      <c r="C42" s="315" t="s">
        <v>45</v>
      </c>
      <c r="D42" s="37"/>
      <c r="E42" s="59"/>
      <c r="F42" s="59"/>
      <c r="G42" s="59"/>
      <c r="H42" s="59"/>
      <c r="I42" s="124"/>
    </row>
    <row r="43" spans="1:9" hidden="1">
      <c r="A43" s="179">
        <v>13073002</v>
      </c>
      <c r="B43" s="50">
        <v>5354</v>
      </c>
      <c r="C43" s="315" t="s">
        <v>46</v>
      </c>
      <c r="D43" s="37"/>
      <c r="E43" s="59"/>
      <c r="F43" s="59"/>
      <c r="G43" s="59"/>
      <c r="H43" s="59"/>
      <c r="I43" s="124"/>
    </row>
    <row r="44" spans="1:9" hidden="1">
      <c r="A44" s="179">
        <v>13073012</v>
      </c>
      <c r="B44" s="50">
        <v>5354</v>
      </c>
      <c r="C44" s="315" t="s">
        <v>47</v>
      </c>
      <c r="D44" s="37"/>
      <c r="E44" s="59"/>
      <c r="F44" s="59"/>
      <c r="G44" s="59"/>
      <c r="H44" s="59"/>
      <c r="I44" s="124"/>
    </row>
    <row r="45" spans="1:9" hidden="1">
      <c r="A45" s="179">
        <v>13073017</v>
      </c>
      <c r="B45" s="50">
        <v>5354</v>
      </c>
      <c r="C45" s="315" t="s">
        <v>48</v>
      </c>
      <c r="D45" s="37"/>
      <c r="E45" s="59"/>
      <c r="F45" s="59"/>
      <c r="G45" s="59"/>
      <c r="H45" s="59"/>
      <c r="I45" s="124"/>
    </row>
    <row r="46" spans="1:9" hidden="1">
      <c r="A46" s="179">
        <v>13073067</v>
      </c>
      <c r="B46" s="50">
        <v>5354</v>
      </c>
      <c r="C46" s="315" t="s">
        <v>49</v>
      </c>
      <c r="D46" s="37"/>
      <c r="E46" s="59"/>
      <c r="F46" s="59"/>
      <c r="G46" s="59"/>
      <c r="H46" s="59"/>
      <c r="I46" s="124"/>
    </row>
    <row r="47" spans="1:9" hidden="1">
      <c r="A47" s="179">
        <v>13073100</v>
      </c>
      <c r="B47" s="50">
        <v>5354</v>
      </c>
      <c r="C47" s="315" t="s">
        <v>50</v>
      </c>
      <c r="D47" s="37"/>
      <c r="E47" s="59"/>
      <c r="F47" s="59"/>
      <c r="G47" s="59"/>
      <c r="H47" s="59"/>
      <c r="I47" s="124"/>
    </row>
    <row r="48" spans="1:9" hidden="1">
      <c r="A48" s="179">
        <v>13073103</v>
      </c>
      <c r="B48" s="50">
        <v>5354</v>
      </c>
      <c r="C48" s="315" t="s">
        <v>51</v>
      </c>
      <c r="D48" s="37"/>
      <c r="E48" s="59"/>
      <c r="F48" s="59"/>
      <c r="G48" s="59"/>
      <c r="H48" s="59"/>
      <c r="I48" s="124"/>
    </row>
    <row r="49" spans="1:9" hidden="1">
      <c r="A49" s="179">
        <v>13073024</v>
      </c>
      <c r="B49" s="50">
        <v>5355</v>
      </c>
      <c r="C49" s="315" t="s">
        <v>52</v>
      </c>
      <c r="D49" s="37"/>
      <c r="E49" s="59"/>
      <c r="F49" s="59"/>
      <c r="G49" s="59"/>
      <c r="H49" s="59"/>
      <c r="I49" s="124"/>
    </row>
    <row r="50" spans="1:9" hidden="1">
      <c r="A50" s="179">
        <v>13073029</v>
      </c>
      <c r="B50" s="50">
        <v>5355</v>
      </c>
      <c r="C50" s="315" t="s">
        <v>53</v>
      </c>
      <c r="D50" s="37"/>
      <c r="E50" s="59"/>
      <c r="F50" s="59"/>
      <c r="G50" s="59"/>
      <c r="H50" s="59"/>
      <c r="I50" s="124"/>
    </row>
    <row r="51" spans="1:9" hidden="1">
      <c r="A51" s="179">
        <v>13073034</v>
      </c>
      <c r="B51" s="50">
        <v>5355</v>
      </c>
      <c r="C51" s="315" t="s">
        <v>54</v>
      </c>
      <c r="D51" s="37"/>
      <c r="E51" s="59"/>
      <c r="F51" s="59"/>
      <c r="G51" s="59"/>
      <c r="H51" s="59"/>
      <c r="I51" s="124"/>
    </row>
    <row r="52" spans="1:9" hidden="1">
      <c r="A52" s="179">
        <v>13073057</v>
      </c>
      <c r="B52" s="50">
        <v>5355</v>
      </c>
      <c r="C52" s="315" t="s">
        <v>55</v>
      </c>
      <c r="D52" s="37"/>
      <c r="E52" s="59"/>
      <c r="F52" s="59"/>
      <c r="G52" s="59"/>
      <c r="H52" s="59"/>
      <c r="I52" s="124"/>
    </row>
    <row r="53" spans="1:9" hidden="1">
      <c r="A53" s="179">
        <v>13073062</v>
      </c>
      <c r="B53" s="50">
        <v>5355</v>
      </c>
      <c r="C53" s="315" t="s">
        <v>56</v>
      </c>
      <c r="D53" s="37"/>
      <c r="E53" s="59"/>
      <c r="F53" s="59"/>
      <c r="G53" s="59"/>
      <c r="H53" s="59"/>
      <c r="I53" s="124"/>
    </row>
    <row r="54" spans="1:9" hidden="1">
      <c r="A54" s="179">
        <v>13073076</v>
      </c>
      <c r="B54" s="50">
        <v>5355</v>
      </c>
      <c r="C54" s="315" t="s">
        <v>57</v>
      </c>
      <c r="D54" s="37"/>
      <c r="E54" s="59"/>
      <c r="F54" s="59"/>
      <c r="G54" s="59"/>
      <c r="H54" s="59"/>
      <c r="I54" s="124"/>
    </row>
    <row r="55" spans="1:9" hidden="1">
      <c r="A55" s="179">
        <v>13073086</v>
      </c>
      <c r="B55" s="50">
        <v>5355</v>
      </c>
      <c r="C55" s="315" t="s">
        <v>58</v>
      </c>
      <c r="D55" s="37"/>
      <c r="E55" s="59"/>
      <c r="F55" s="59"/>
      <c r="G55" s="59"/>
      <c r="H55" s="59"/>
      <c r="I55" s="124"/>
    </row>
    <row r="56" spans="1:9" hidden="1">
      <c r="A56" s="179">
        <v>13073096</v>
      </c>
      <c r="B56" s="50">
        <v>5355</v>
      </c>
      <c r="C56" s="315" t="s">
        <v>59</v>
      </c>
      <c r="D56" s="37"/>
      <c r="E56" s="59"/>
      <c r="F56" s="59"/>
      <c r="G56" s="59"/>
      <c r="H56" s="59"/>
      <c r="I56" s="124"/>
    </row>
    <row r="57" spans="1:9" hidden="1">
      <c r="A57" s="179">
        <v>13073097</v>
      </c>
      <c r="B57" s="50">
        <v>5355</v>
      </c>
      <c r="C57" s="315" t="s">
        <v>60</v>
      </c>
      <c r="D57" s="37"/>
      <c r="E57" s="59"/>
      <c r="F57" s="59"/>
      <c r="G57" s="59"/>
      <c r="H57" s="59"/>
      <c r="I57" s="124"/>
    </row>
    <row r="58" spans="1:9" hidden="1">
      <c r="A58" s="179">
        <v>13073098</v>
      </c>
      <c r="B58" s="50">
        <v>5355</v>
      </c>
      <c r="C58" s="315" t="s">
        <v>61</v>
      </c>
      <c r="D58" s="37"/>
      <c r="E58" s="59"/>
      <c r="F58" s="59"/>
      <c r="G58" s="59"/>
      <c r="H58" s="59"/>
      <c r="I58" s="124"/>
    </row>
    <row r="59" spans="1:9" hidden="1">
      <c r="A59" s="179">
        <v>13073023</v>
      </c>
      <c r="B59" s="50">
        <v>5356</v>
      </c>
      <c r="C59" s="315" t="s">
        <v>62</v>
      </c>
      <c r="D59" s="37"/>
      <c r="E59" s="59"/>
      <c r="F59" s="59"/>
      <c r="G59" s="59"/>
      <c r="H59" s="59"/>
      <c r="I59" s="124"/>
    </row>
    <row r="60" spans="1:9" hidden="1">
      <c r="A60" s="179">
        <v>13073090</v>
      </c>
      <c r="B60" s="50">
        <v>5356</v>
      </c>
      <c r="C60" s="315" t="s">
        <v>63</v>
      </c>
      <c r="D60" s="37"/>
      <c r="E60" s="59"/>
      <c r="F60" s="59"/>
      <c r="G60" s="59"/>
      <c r="H60" s="59"/>
      <c r="I60" s="124"/>
    </row>
    <row r="61" spans="1:9" hidden="1">
      <c r="A61" s="179">
        <v>13073102</v>
      </c>
      <c r="B61" s="50">
        <v>5356</v>
      </c>
      <c r="C61" s="315" t="s">
        <v>64</v>
      </c>
      <c r="D61" s="37"/>
      <c r="E61" s="59"/>
      <c r="F61" s="59"/>
      <c r="G61" s="59"/>
      <c r="H61" s="59"/>
      <c r="I61" s="124"/>
    </row>
    <row r="62" spans="1:9" hidden="1">
      <c r="A62" s="179">
        <v>13073006</v>
      </c>
      <c r="B62" s="50">
        <v>5357</v>
      </c>
      <c r="C62" s="315" t="s">
        <v>65</v>
      </c>
      <c r="D62" s="37"/>
      <c r="E62" s="59"/>
      <c r="F62" s="59"/>
      <c r="G62" s="59"/>
      <c r="H62" s="59"/>
      <c r="I62" s="124"/>
    </row>
    <row r="63" spans="1:9" hidden="1">
      <c r="A63" s="184">
        <v>13073026</v>
      </c>
      <c r="B63" s="169">
        <v>5357</v>
      </c>
      <c r="C63" s="316" t="s">
        <v>66</v>
      </c>
      <c r="D63" s="37"/>
      <c r="E63" s="59"/>
      <c r="F63" s="59"/>
      <c r="G63" s="59"/>
      <c r="H63" s="59"/>
      <c r="I63" s="124"/>
    </row>
    <row r="64" spans="1:9" hidden="1">
      <c r="A64" s="179">
        <v>13073031</v>
      </c>
      <c r="B64" s="50">
        <v>5357</v>
      </c>
      <c r="C64" s="315" t="s">
        <v>67</v>
      </c>
      <c r="D64" s="37"/>
      <c r="E64" s="59"/>
      <c r="F64" s="59"/>
      <c r="G64" s="59"/>
      <c r="H64" s="59"/>
      <c r="I64" s="124"/>
    </row>
    <row r="65" spans="1:9" hidden="1">
      <c r="A65" s="179">
        <v>13073048</v>
      </c>
      <c r="B65" s="50">
        <v>5357</v>
      </c>
      <c r="C65" s="315" t="s">
        <v>68</v>
      </c>
      <c r="D65" s="37"/>
      <c r="E65" s="59"/>
      <c r="F65" s="59"/>
      <c r="G65" s="59"/>
      <c r="H65" s="59"/>
      <c r="I65" s="124"/>
    </row>
    <row r="66" spans="1:9" hidden="1">
      <c r="A66" s="184">
        <v>13073056</v>
      </c>
      <c r="B66" s="169">
        <v>5357</v>
      </c>
      <c r="C66" s="316" t="s">
        <v>69</v>
      </c>
      <c r="D66" s="37"/>
      <c r="E66" s="59"/>
      <c r="F66" s="59"/>
      <c r="G66" s="59"/>
      <c r="H66" s="59"/>
      <c r="I66" s="124"/>
    </row>
    <row r="67" spans="1:9" hidden="1">
      <c r="A67" s="179">
        <v>13073084</v>
      </c>
      <c r="B67" s="50">
        <v>5357</v>
      </c>
      <c r="C67" s="315" t="s">
        <v>70</v>
      </c>
      <c r="D67" s="37"/>
      <c r="E67" s="59"/>
      <c r="F67" s="59"/>
      <c r="G67" s="59"/>
      <c r="H67" s="59"/>
      <c r="I67" s="124"/>
    </row>
    <row r="68" spans="1:9" hidden="1">
      <c r="A68" s="184">
        <v>13073091</v>
      </c>
      <c r="B68" s="169">
        <v>5357</v>
      </c>
      <c r="C68" s="316" t="s">
        <v>71</v>
      </c>
      <c r="D68" s="37"/>
      <c r="E68" s="59"/>
      <c r="F68" s="59"/>
      <c r="G68" s="59"/>
      <c r="H68" s="59"/>
      <c r="I68" s="124"/>
    </row>
    <row r="69" spans="1:9" hidden="1">
      <c r="A69" s="179">
        <v>13073106</v>
      </c>
      <c r="B69" s="50">
        <v>5357</v>
      </c>
      <c r="C69" s="315" t="s">
        <v>72</v>
      </c>
      <c r="D69" s="37"/>
      <c r="E69" s="59"/>
      <c r="F69" s="59"/>
      <c r="G69" s="59"/>
      <c r="H69" s="59"/>
      <c r="I69" s="124"/>
    </row>
    <row r="70" spans="1:9" ht="17.25" hidden="1">
      <c r="A70" s="186">
        <v>13073107</v>
      </c>
      <c r="B70" s="170">
        <v>5357</v>
      </c>
      <c r="C70" s="317" t="s">
        <v>147</v>
      </c>
      <c r="D70" s="37"/>
      <c r="E70" s="59"/>
      <c r="F70" s="59"/>
      <c r="G70" s="59"/>
      <c r="H70" s="59"/>
      <c r="I70" s="124"/>
    </row>
    <row r="71" spans="1:9" hidden="1">
      <c r="A71" s="179">
        <v>13073036</v>
      </c>
      <c r="B71" s="50">
        <v>5358</v>
      </c>
      <c r="C71" s="315" t="s">
        <v>74</v>
      </c>
      <c r="D71" s="37"/>
      <c r="E71" s="59"/>
      <c r="F71" s="59"/>
      <c r="G71" s="59"/>
      <c r="H71" s="59"/>
      <c r="I71" s="124"/>
    </row>
    <row r="72" spans="1:9" hidden="1">
      <c r="A72" s="179">
        <v>13073041</v>
      </c>
      <c r="B72" s="50">
        <v>5358</v>
      </c>
      <c r="C72" s="315" t="s">
        <v>75</v>
      </c>
      <c r="D72" s="37"/>
      <c r="E72" s="59"/>
      <c r="F72" s="59"/>
      <c r="G72" s="59"/>
      <c r="H72" s="59"/>
      <c r="I72" s="124"/>
    </row>
    <row r="73" spans="1:9" hidden="1">
      <c r="A73" s="182">
        <v>13073047</v>
      </c>
      <c r="B73" s="171">
        <v>5358</v>
      </c>
      <c r="C73" s="318" t="s">
        <v>76</v>
      </c>
      <c r="D73" s="37"/>
      <c r="E73" s="59"/>
      <c r="F73" s="59"/>
      <c r="G73" s="59"/>
      <c r="H73" s="59"/>
      <c r="I73" s="124"/>
    </row>
    <row r="74" spans="1:9" hidden="1">
      <c r="A74" s="179">
        <v>13073054</v>
      </c>
      <c r="B74" s="50">
        <v>5358</v>
      </c>
      <c r="C74" s="315" t="s">
        <v>77</v>
      </c>
      <c r="D74" s="37"/>
      <c r="E74" s="59"/>
      <c r="F74" s="59"/>
      <c r="G74" s="59"/>
      <c r="H74" s="59"/>
      <c r="I74" s="124"/>
    </row>
    <row r="75" spans="1:9" hidden="1">
      <c r="A75" s="182">
        <v>13073058</v>
      </c>
      <c r="B75" s="171">
        <v>5358</v>
      </c>
      <c r="C75" s="318" t="s">
        <v>78</v>
      </c>
      <c r="D75" s="37"/>
      <c r="E75" s="59"/>
      <c r="F75" s="59"/>
      <c r="G75" s="59"/>
      <c r="H75" s="59"/>
      <c r="I75" s="124"/>
    </row>
    <row r="76" spans="1:9" ht="17.25" hidden="1">
      <c r="A76" s="180">
        <v>13073060</v>
      </c>
      <c r="B76" s="172">
        <v>5358</v>
      </c>
      <c r="C76" s="319" t="s">
        <v>148</v>
      </c>
      <c r="D76" s="37"/>
      <c r="E76" s="59"/>
      <c r="F76" s="59"/>
      <c r="G76" s="59"/>
      <c r="H76" s="59"/>
      <c r="I76" s="124"/>
    </row>
    <row r="77" spans="1:9" hidden="1">
      <c r="A77" s="179">
        <v>13073061</v>
      </c>
      <c r="B77" s="50">
        <v>5358</v>
      </c>
      <c r="C77" s="315" t="s">
        <v>80</v>
      </c>
      <c r="D77" s="37"/>
      <c r="E77" s="59"/>
      <c r="F77" s="59"/>
      <c r="G77" s="59"/>
      <c r="H77" s="59"/>
      <c r="I77" s="124"/>
    </row>
    <row r="78" spans="1:9" hidden="1">
      <c r="A78" s="179">
        <v>13073087</v>
      </c>
      <c r="B78" s="50">
        <v>5358</v>
      </c>
      <c r="C78" s="315" t="s">
        <v>81</v>
      </c>
      <c r="D78" s="37"/>
      <c r="E78" s="59"/>
      <c r="F78" s="59"/>
      <c r="G78" s="59"/>
      <c r="H78" s="59"/>
      <c r="I78" s="124"/>
    </row>
    <row r="79" spans="1:9" hidden="1">
      <c r="A79" s="179">
        <v>13073099</v>
      </c>
      <c r="B79" s="50">
        <v>5358</v>
      </c>
      <c r="C79" s="315" t="s">
        <v>82</v>
      </c>
      <c r="D79" s="37"/>
      <c r="E79" s="59"/>
      <c r="F79" s="59"/>
      <c r="G79" s="59"/>
      <c r="H79" s="59"/>
      <c r="I79" s="124"/>
    </row>
    <row r="80" spans="1:9" hidden="1">
      <c r="A80" s="179">
        <v>13073104</v>
      </c>
      <c r="B80" s="50">
        <v>5358</v>
      </c>
      <c r="C80" s="315" t="s">
        <v>83</v>
      </c>
      <c r="D80" s="37"/>
      <c r="E80" s="59"/>
      <c r="F80" s="59"/>
      <c r="G80" s="59"/>
      <c r="H80" s="59"/>
      <c r="I80" s="124"/>
    </row>
    <row r="81" spans="1:9" hidden="1">
      <c r="A81" s="179">
        <v>13073004</v>
      </c>
      <c r="B81" s="50">
        <v>5359</v>
      </c>
      <c r="C81" s="315" t="s">
        <v>84</v>
      </c>
      <c r="D81" s="37"/>
      <c r="E81" s="59"/>
      <c r="F81" s="59"/>
      <c r="G81" s="59"/>
      <c r="H81" s="59"/>
      <c r="I81" s="124"/>
    </row>
    <row r="82" spans="1:9" hidden="1">
      <c r="A82" s="179">
        <v>13073013</v>
      </c>
      <c r="B82" s="50">
        <v>5359</v>
      </c>
      <c r="C82" s="315" t="s">
        <v>85</v>
      </c>
      <c r="D82" s="37"/>
      <c r="E82" s="59"/>
      <c r="F82" s="59"/>
      <c r="G82" s="59"/>
      <c r="H82" s="59"/>
      <c r="I82" s="124"/>
    </row>
    <row r="83" spans="1:9" hidden="1">
      <c r="A83" s="179">
        <v>13073019</v>
      </c>
      <c r="B83" s="50">
        <v>5359</v>
      </c>
      <c r="C83" s="315" t="s">
        <v>86</v>
      </c>
      <c r="D83" s="37"/>
      <c r="E83" s="59"/>
      <c r="F83" s="59"/>
      <c r="G83" s="59"/>
      <c r="H83" s="59"/>
      <c r="I83" s="124"/>
    </row>
    <row r="84" spans="1:9" hidden="1">
      <c r="A84" s="179">
        <v>13073030</v>
      </c>
      <c r="B84" s="50">
        <v>5359</v>
      </c>
      <c r="C84" s="315" t="s">
        <v>87</v>
      </c>
      <c r="D84" s="37"/>
      <c r="E84" s="59"/>
      <c r="F84" s="59"/>
      <c r="G84" s="59"/>
      <c r="H84" s="59"/>
      <c r="I84" s="124"/>
    </row>
    <row r="85" spans="1:9" hidden="1">
      <c r="A85" s="179">
        <v>13073052</v>
      </c>
      <c r="B85" s="50">
        <v>5359</v>
      </c>
      <c r="C85" s="315" t="s">
        <v>88</v>
      </c>
      <c r="D85" s="37"/>
      <c r="E85" s="59"/>
      <c r="F85" s="59"/>
      <c r="G85" s="59"/>
      <c r="H85" s="59"/>
      <c r="I85" s="124"/>
    </row>
    <row r="86" spans="1:9" hidden="1">
      <c r="A86" s="179">
        <v>13073071</v>
      </c>
      <c r="B86" s="50">
        <v>5359</v>
      </c>
      <c r="C86" s="315" t="s">
        <v>89</v>
      </c>
      <c r="D86" s="37"/>
      <c r="E86" s="59"/>
      <c r="F86" s="59"/>
      <c r="G86" s="59"/>
      <c r="H86" s="59"/>
      <c r="I86" s="124"/>
    </row>
    <row r="87" spans="1:9" hidden="1">
      <c r="A87" s="179">
        <v>13073078</v>
      </c>
      <c r="B87" s="50">
        <v>5359</v>
      </c>
      <c r="C87" s="315" t="s">
        <v>90</v>
      </c>
      <c r="D87" s="37"/>
      <c r="E87" s="59"/>
      <c r="F87" s="59"/>
      <c r="G87" s="59"/>
      <c r="H87" s="59"/>
      <c r="I87" s="124"/>
    </row>
    <row r="88" spans="1:9" hidden="1">
      <c r="A88" s="179">
        <v>13073101</v>
      </c>
      <c r="B88" s="50">
        <v>5359</v>
      </c>
      <c r="C88" s="315" t="s">
        <v>91</v>
      </c>
      <c r="D88" s="37"/>
      <c r="E88" s="59"/>
      <c r="F88" s="59"/>
      <c r="G88" s="59"/>
      <c r="H88" s="59"/>
      <c r="I88" s="124"/>
    </row>
    <row r="89" spans="1:9" hidden="1">
      <c r="A89" s="179">
        <v>13073007</v>
      </c>
      <c r="B89" s="50">
        <v>5360</v>
      </c>
      <c r="C89" s="315" t="s">
        <v>92</v>
      </c>
      <c r="D89" s="37"/>
      <c r="E89" s="59"/>
      <c r="F89" s="59"/>
      <c r="G89" s="59"/>
      <c r="H89" s="59"/>
      <c r="I89" s="124"/>
    </row>
    <row r="90" spans="1:9" hidden="1">
      <c r="A90" s="179">
        <v>13073015</v>
      </c>
      <c r="B90" s="50">
        <v>5360</v>
      </c>
      <c r="C90" s="315" t="s">
        <v>93</v>
      </c>
      <c r="D90" s="37"/>
      <c r="E90" s="59"/>
      <c r="F90" s="59"/>
      <c r="G90" s="59"/>
      <c r="H90" s="59"/>
      <c r="I90" s="124"/>
    </row>
    <row r="91" spans="1:9" hidden="1">
      <c r="A91" s="179">
        <v>13073016</v>
      </c>
      <c r="B91" s="50">
        <v>5360</v>
      </c>
      <c r="C91" s="315" t="s">
        <v>94</v>
      </c>
      <c r="D91" s="37"/>
      <c r="E91" s="59"/>
      <c r="F91" s="59"/>
      <c r="G91" s="59"/>
      <c r="H91" s="59"/>
      <c r="I91" s="124"/>
    </row>
    <row r="92" spans="1:9" hidden="1">
      <c r="A92" s="179">
        <v>13073020</v>
      </c>
      <c r="B92" s="50">
        <v>5360</v>
      </c>
      <c r="C92" s="315" t="s">
        <v>95</v>
      </c>
      <c r="D92" s="37"/>
      <c r="E92" s="59"/>
      <c r="F92" s="59"/>
      <c r="G92" s="59"/>
      <c r="H92" s="59"/>
      <c r="I92" s="124"/>
    </row>
    <row r="93" spans="1:9" hidden="1">
      <c r="A93" s="179">
        <v>13073022</v>
      </c>
      <c r="B93" s="50">
        <v>5360</v>
      </c>
      <c r="C93" s="315" t="s">
        <v>96</v>
      </c>
      <c r="D93" s="37"/>
      <c r="E93" s="59"/>
      <c r="F93" s="59"/>
      <c r="G93" s="59"/>
      <c r="H93" s="59"/>
      <c r="I93" s="124"/>
    </row>
    <row r="94" spans="1:9" hidden="1">
      <c r="A94" s="179">
        <v>13073032</v>
      </c>
      <c r="B94" s="50">
        <v>5360</v>
      </c>
      <c r="C94" s="315" t="s">
        <v>97</v>
      </c>
      <c r="D94" s="37"/>
      <c r="E94" s="59"/>
      <c r="F94" s="59"/>
      <c r="G94" s="59"/>
      <c r="H94" s="59"/>
      <c r="I94" s="124"/>
    </row>
    <row r="95" spans="1:9" hidden="1">
      <c r="A95" s="179">
        <v>13073033</v>
      </c>
      <c r="B95" s="50">
        <v>5360</v>
      </c>
      <c r="C95" s="315" t="s">
        <v>98</v>
      </c>
      <c r="D95" s="37"/>
      <c r="E95" s="59"/>
      <c r="F95" s="59"/>
      <c r="G95" s="59"/>
      <c r="H95" s="59"/>
      <c r="I95" s="124"/>
    </row>
    <row r="96" spans="1:9" hidden="1">
      <c r="A96" s="179">
        <v>13073039</v>
      </c>
      <c r="B96" s="50">
        <v>5360</v>
      </c>
      <c r="C96" s="315" t="s">
        <v>99</v>
      </c>
      <c r="D96" s="37"/>
      <c r="E96" s="59"/>
      <c r="F96" s="59"/>
      <c r="G96" s="59"/>
      <c r="H96" s="59"/>
      <c r="I96" s="124"/>
    </row>
    <row r="97" spans="1:9" hidden="1">
      <c r="A97" s="179">
        <v>13073050</v>
      </c>
      <c r="B97" s="50">
        <v>5360</v>
      </c>
      <c r="C97" s="315" t="s">
        <v>100</v>
      </c>
      <c r="D97" s="37"/>
      <c r="E97" s="59"/>
      <c r="F97" s="59"/>
      <c r="G97" s="59"/>
      <c r="H97" s="59"/>
      <c r="I97" s="124"/>
    </row>
    <row r="98" spans="1:9" hidden="1">
      <c r="A98" s="179">
        <v>13073093</v>
      </c>
      <c r="B98" s="50">
        <v>5360</v>
      </c>
      <c r="C98" s="315" t="s">
        <v>101</v>
      </c>
      <c r="D98" s="37"/>
      <c r="E98" s="59"/>
      <c r="F98" s="59"/>
      <c r="G98" s="59"/>
      <c r="H98" s="59"/>
      <c r="I98" s="124"/>
    </row>
    <row r="99" spans="1:9" hidden="1">
      <c r="A99" s="179">
        <v>13073001</v>
      </c>
      <c r="B99" s="50">
        <v>5361</v>
      </c>
      <c r="C99" s="315" t="s">
        <v>102</v>
      </c>
      <c r="D99" s="37"/>
      <c r="E99" s="59"/>
      <c r="F99" s="59"/>
      <c r="G99" s="59"/>
      <c r="H99" s="59"/>
      <c r="I99" s="124"/>
    </row>
    <row r="100" spans="1:9" hidden="1">
      <c r="A100" s="179">
        <v>13073075</v>
      </c>
      <c r="B100" s="50">
        <v>5361</v>
      </c>
      <c r="C100" s="315" t="s">
        <v>103</v>
      </c>
      <c r="D100" s="37"/>
      <c r="E100" s="59"/>
      <c r="F100" s="59"/>
      <c r="G100" s="59"/>
      <c r="H100" s="59"/>
      <c r="I100" s="124"/>
    </row>
    <row r="101" spans="1:9" hidden="1">
      <c r="A101" s="179">
        <v>13073082</v>
      </c>
      <c r="B101" s="50">
        <v>5361</v>
      </c>
      <c r="C101" s="315" t="s">
        <v>104</v>
      </c>
      <c r="D101" s="37"/>
      <c r="E101" s="59"/>
      <c r="F101" s="59"/>
      <c r="G101" s="59"/>
      <c r="H101" s="59"/>
      <c r="I101" s="124"/>
    </row>
    <row r="102" spans="1:9" hidden="1">
      <c r="A102" s="179">
        <v>13073085</v>
      </c>
      <c r="B102" s="50">
        <v>5361</v>
      </c>
      <c r="C102" s="315" t="s">
        <v>105</v>
      </c>
      <c r="D102" s="37"/>
      <c r="E102" s="59"/>
      <c r="F102" s="59"/>
      <c r="G102" s="59"/>
      <c r="H102" s="59"/>
      <c r="I102" s="124"/>
    </row>
    <row r="103" spans="1:9" hidden="1">
      <c r="A103" s="179">
        <v>13073003</v>
      </c>
      <c r="B103" s="50">
        <v>5362</v>
      </c>
      <c r="C103" s="315" t="s">
        <v>106</v>
      </c>
      <c r="D103" s="37"/>
      <c r="E103" s="59"/>
      <c r="F103" s="59"/>
      <c r="G103" s="59"/>
      <c r="H103" s="59"/>
      <c r="I103" s="124"/>
    </row>
    <row r="104" spans="1:9" hidden="1">
      <c r="A104" s="179">
        <v>13073021</v>
      </c>
      <c r="B104" s="50">
        <v>5362</v>
      </c>
      <c r="C104" s="315" t="s">
        <v>107</v>
      </c>
      <c r="D104" s="37"/>
      <c r="E104" s="59"/>
      <c r="F104" s="59"/>
      <c r="G104" s="59"/>
      <c r="H104" s="59"/>
      <c r="I104" s="124"/>
    </row>
    <row r="105" spans="1:9" hidden="1">
      <c r="A105" s="179">
        <v>13073028</v>
      </c>
      <c r="B105" s="50">
        <v>5362</v>
      </c>
      <c r="C105" s="315" t="s">
        <v>108</v>
      </c>
      <c r="D105" s="37"/>
      <c r="E105" s="59"/>
      <c r="F105" s="59"/>
      <c r="G105" s="59"/>
      <c r="H105" s="59"/>
      <c r="I105" s="124"/>
    </row>
    <row r="106" spans="1:9" hidden="1">
      <c r="A106" s="179">
        <v>13073040</v>
      </c>
      <c r="B106" s="50">
        <v>5362</v>
      </c>
      <c r="C106" s="315" t="s">
        <v>109</v>
      </c>
      <c r="D106" s="37"/>
      <c r="E106" s="59"/>
      <c r="F106" s="59"/>
      <c r="G106" s="59"/>
      <c r="H106" s="59"/>
      <c r="I106" s="124"/>
    </row>
    <row r="107" spans="1:9" hidden="1">
      <c r="A107" s="179">
        <v>13073045</v>
      </c>
      <c r="B107" s="50">
        <v>5362</v>
      </c>
      <c r="C107" s="315" t="s">
        <v>110</v>
      </c>
      <c r="D107" s="37"/>
      <c r="E107" s="59"/>
      <c r="F107" s="59"/>
      <c r="G107" s="59"/>
      <c r="H107" s="59"/>
      <c r="I107" s="124"/>
    </row>
    <row r="108" spans="1:9" hidden="1">
      <c r="A108" s="179">
        <v>13073059</v>
      </c>
      <c r="B108" s="50">
        <v>5362</v>
      </c>
      <c r="C108" s="315" t="s">
        <v>111</v>
      </c>
      <c r="D108" s="37"/>
      <c r="E108" s="59"/>
      <c r="F108" s="59"/>
      <c r="G108" s="59"/>
      <c r="H108" s="59"/>
      <c r="I108" s="124"/>
    </row>
    <row r="109" spans="1:9" hidden="1">
      <c r="A109" s="179">
        <v>13073073</v>
      </c>
      <c r="B109" s="50">
        <v>5362</v>
      </c>
      <c r="C109" s="315" t="s">
        <v>112</v>
      </c>
      <c r="D109" s="37"/>
      <c r="E109" s="59"/>
      <c r="F109" s="59"/>
      <c r="G109" s="59"/>
      <c r="H109" s="59"/>
      <c r="I109" s="124"/>
    </row>
    <row r="110" spans="1:9" hidden="1">
      <c r="A110" s="179">
        <v>13073079</v>
      </c>
      <c r="B110" s="50">
        <v>5362</v>
      </c>
      <c r="C110" s="315" t="s">
        <v>113</v>
      </c>
      <c r="D110" s="37"/>
      <c r="E110" s="59"/>
      <c r="F110" s="59"/>
      <c r="G110" s="59"/>
      <c r="H110" s="59"/>
      <c r="I110" s="124"/>
    </row>
    <row r="111" spans="1:9" hidden="1">
      <c r="A111" s="179">
        <v>13073081</v>
      </c>
      <c r="B111" s="50">
        <v>5362</v>
      </c>
      <c r="C111" s="315" t="s">
        <v>114</v>
      </c>
      <c r="D111" s="37"/>
      <c r="E111" s="59"/>
      <c r="F111" s="59"/>
      <c r="G111" s="59"/>
      <c r="H111" s="59"/>
      <c r="I111" s="124"/>
    </row>
    <row r="112" spans="1:9" hidden="1">
      <c r="A112" s="179">
        <v>13073092</v>
      </c>
      <c r="B112" s="50">
        <v>5362</v>
      </c>
      <c r="C112" s="315" t="s">
        <v>115</v>
      </c>
      <c r="D112" s="37"/>
      <c r="E112" s="59"/>
      <c r="F112" s="59"/>
      <c r="G112" s="59"/>
      <c r="H112" s="59"/>
      <c r="I112" s="124"/>
    </row>
    <row r="113" spans="1:9" ht="17.25" hidden="1" thickBot="1">
      <c r="A113" s="179">
        <v>13073095</v>
      </c>
      <c r="B113" s="51">
        <v>5362</v>
      </c>
      <c r="C113" s="320" t="s">
        <v>116</v>
      </c>
      <c r="D113" s="41"/>
      <c r="E113" s="65"/>
      <c r="F113" s="65"/>
      <c r="G113" s="65"/>
      <c r="H113" s="65"/>
      <c r="I113" s="218"/>
    </row>
    <row r="114" spans="1:9" ht="17.25" thickBot="1">
      <c r="A114" s="138"/>
      <c r="B114" s="24"/>
      <c r="C114" s="321" t="s">
        <v>117</v>
      </c>
      <c r="D114" s="72">
        <f t="shared" ref="D114:F114" si="0">SUM(D8:D113)</f>
        <v>5881003.9699999997</v>
      </c>
      <c r="E114" s="81">
        <f t="shared" si="0"/>
        <v>5897389.4999999991</v>
      </c>
      <c r="F114" s="81">
        <f t="shared" si="0"/>
        <v>5603797.4900000002</v>
      </c>
      <c r="G114" s="81">
        <f>SUM(G8:G113)</f>
        <v>5600646.6500000013</v>
      </c>
      <c r="H114" s="72">
        <f>SUM(H8:H113)</f>
        <v>6042569.2800000012</v>
      </c>
      <c r="I114" s="82">
        <f>SUM(I8:I113)</f>
        <v>5817037.9400000004</v>
      </c>
    </row>
    <row r="115" spans="1:9">
      <c r="A115" s="67"/>
      <c r="B115" s="67"/>
      <c r="C115" s="2" t="s">
        <v>128</v>
      </c>
      <c r="D115" s="55">
        <f>COUNT(D8:D113)</f>
        <v>8</v>
      </c>
      <c r="E115" s="55">
        <f t="shared" ref="E115:H115" si="1">COUNT(E8:E113)</f>
        <v>8</v>
      </c>
      <c r="F115" s="55">
        <f t="shared" si="1"/>
        <v>8</v>
      </c>
      <c r="G115" s="55">
        <f t="shared" si="1"/>
        <v>8</v>
      </c>
      <c r="H115" s="55">
        <f t="shared" si="1"/>
        <v>8</v>
      </c>
      <c r="I115" s="121">
        <f t="shared" ref="I115" si="2">COUNT(I8:I113)</f>
        <v>8</v>
      </c>
    </row>
    <row r="117" spans="1:9" hidden="1">
      <c r="A117" s="144" t="s">
        <v>141</v>
      </c>
      <c r="C117" s="52"/>
    </row>
    <row r="118" spans="1:9" ht="20.25" hidden="1">
      <c r="B118" s="147">
        <v>1</v>
      </c>
      <c r="C118" s="56" t="s">
        <v>145</v>
      </c>
    </row>
    <row r="119" spans="1:9" ht="20.25" hidden="1">
      <c r="B119" s="148">
        <v>2</v>
      </c>
      <c r="C119" s="56" t="s">
        <v>146</v>
      </c>
    </row>
    <row r="121" spans="1:9">
      <c r="A121" s="144" t="s">
        <v>175</v>
      </c>
    </row>
    <row r="122" spans="1:9" ht="17.25" thickBot="1"/>
    <row r="123" spans="1:9" ht="30.75" thickBot="1">
      <c r="A123" s="138" t="s">
        <v>0</v>
      </c>
      <c r="B123" s="226" t="s">
        <v>1</v>
      </c>
      <c r="C123" s="225" t="s">
        <v>8</v>
      </c>
      <c r="D123" s="219" t="s">
        <v>4</v>
      </c>
      <c r="E123" s="16" t="s">
        <v>5</v>
      </c>
      <c r="F123" s="16" t="s">
        <v>6</v>
      </c>
      <c r="G123" s="16" t="s">
        <v>7</v>
      </c>
      <c r="H123" s="219" t="s">
        <v>118</v>
      </c>
      <c r="I123" s="216" t="s">
        <v>156</v>
      </c>
    </row>
    <row r="124" spans="1:9">
      <c r="A124" s="179">
        <v>13073999</v>
      </c>
      <c r="B124" s="45">
        <v>5351</v>
      </c>
      <c r="C124" s="314" t="s">
        <v>176</v>
      </c>
      <c r="D124" s="326">
        <v>272312.36</v>
      </c>
      <c r="E124" s="327">
        <v>275519.75</v>
      </c>
      <c r="F124" s="327">
        <v>307250.59999999998</v>
      </c>
      <c r="G124" s="327">
        <v>307813.7</v>
      </c>
      <c r="H124" s="327">
        <v>335336.7</v>
      </c>
      <c r="I124" s="328">
        <v>325446.03999999998</v>
      </c>
    </row>
    <row r="125" spans="1:9">
      <c r="A125" s="179">
        <v>13073999</v>
      </c>
      <c r="B125" s="50">
        <v>5352</v>
      </c>
      <c r="C125" s="315" t="s">
        <v>177</v>
      </c>
      <c r="D125" s="64">
        <v>574000.30000000005</v>
      </c>
      <c r="E125" s="59">
        <v>573439.18000000005</v>
      </c>
      <c r="F125" s="59">
        <v>630602.03</v>
      </c>
      <c r="G125" s="59">
        <v>628167.32999999996</v>
      </c>
      <c r="H125" s="59">
        <v>683854.95</v>
      </c>
      <c r="I125" s="124">
        <v>655824.41</v>
      </c>
    </row>
    <row r="126" spans="1:9">
      <c r="A126" s="179">
        <v>13073999</v>
      </c>
      <c r="B126" s="50">
        <v>5353</v>
      </c>
      <c r="C126" s="315" t="s">
        <v>178</v>
      </c>
      <c r="D126" s="64">
        <v>780995.64</v>
      </c>
      <c r="E126" s="59">
        <v>772920.92</v>
      </c>
      <c r="F126" s="59">
        <v>857849.01</v>
      </c>
      <c r="G126" s="59">
        <v>856686.81</v>
      </c>
      <c r="H126" s="59">
        <v>920488.6</v>
      </c>
      <c r="I126" s="124">
        <v>886814.28</v>
      </c>
    </row>
    <row r="127" spans="1:9">
      <c r="A127" s="179">
        <v>13073999</v>
      </c>
      <c r="B127" s="50">
        <v>5354</v>
      </c>
      <c r="C127" s="315" t="s">
        <v>179</v>
      </c>
      <c r="D127" s="64">
        <v>250906.9</v>
      </c>
      <c r="E127" s="59">
        <v>251155.86</v>
      </c>
      <c r="F127" s="59">
        <v>272754.77</v>
      </c>
      <c r="G127" s="59">
        <v>274666.46000000002</v>
      </c>
      <c r="H127" s="59">
        <v>298691.09999999998</v>
      </c>
      <c r="I127" s="124">
        <v>287340.57</v>
      </c>
    </row>
    <row r="128" spans="1:9">
      <c r="A128" s="179">
        <v>13073999</v>
      </c>
      <c r="B128" s="50">
        <v>5355</v>
      </c>
      <c r="C128" s="315" t="s">
        <v>180</v>
      </c>
      <c r="D128" s="64">
        <v>303585.58</v>
      </c>
      <c r="E128" s="59">
        <v>300299.15999999997</v>
      </c>
      <c r="F128" s="59">
        <v>326396.40999999997</v>
      </c>
      <c r="G128" s="59">
        <v>323781.21999999997</v>
      </c>
      <c r="H128" s="59">
        <v>349831.87</v>
      </c>
      <c r="I128" s="124">
        <v>336401.91</v>
      </c>
    </row>
    <row r="129" spans="1:9">
      <c r="A129" s="179">
        <v>13073999</v>
      </c>
      <c r="B129" s="50">
        <v>5356</v>
      </c>
      <c r="C129" s="315" t="s">
        <v>181</v>
      </c>
      <c r="D129" s="64">
        <v>263924.76</v>
      </c>
      <c r="E129" s="59">
        <v>262827.86</v>
      </c>
      <c r="F129" s="59">
        <v>289731.56</v>
      </c>
      <c r="G129" s="59">
        <v>291511.78000000003</v>
      </c>
      <c r="H129" s="59">
        <v>313865.73</v>
      </c>
      <c r="I129" s="124">
        <v>304625.53000000003</v>
      </c>
    </row>
    <row r="130" spans="1:9">
      <c r="A130" s="179">
        <v>13073999</v>
      </c>
      <c r="B130" s="50">
        <v>5357</v>
      </c>
      <c r="C130" s="315" t="s">
        <v>182</v>
      </c>
      <c r="D130" s="64">
        <v>268289.34999999998</v>
      </c>
      <c r="E130" s="59">
        <v>271024.71000000002</v>
      </c>
      <c r="F130" s="59">
        <v>296989.45</v>
      </c>
      <c r="G130" s="59">
        <v>299411.94</v>
      </c>
      <c r="H130" s="59">
        <v>326820.78999999998</v>
      </c>
      <c r="I130" s="124">
        <v>319902.64</v>
      </c>
    </row>
    <row r="131" spans="1:9">
      <c r="A131" s="179">
        <v>13073999</v>
      </c>
      <c r="B131" s="51">
        <v>5358</v>
      </c>
      <c r="C131" s="320" t="s">
        <v>183</v>
      </c>
      <c r="D131" s="227">
        <v>353569.61</v>
      </c>
      <c r="E131" s="65">
        <v>356128.36</v>
      </c>
      <c r="F131" s="65">
        <v>392676.78</v>
      </c>
      <c r="G131" s="65">
        <v>397223.46</v>
      </c>
      <c r="H131" s="65">
        <v>432997.91</v>
      </c>
      <c r="I131" s="218">
        <v>415188.14</v>
      </c>
    </row>
    <row r="132" spans="1:9">
      <c r="A132" s="323">
        <v>13073999</v>
      </c>
      <c r="B132" s="324">
        <v>5359</v>
      </c>
      <c r="C132" s="325" t="s">
        <v>184</v>
      </c>
      <c r="D132" s="64">
        <v>303357.87</v>
      </c>
      <c r="E132" s="59">
        <v>302641.11</v>
      </c>
      <c r="F132" s="59">
        <v>324978.2</v>
      </c>
      <c r="G132" s="59">
        <v>322652.62</v>
      </c>
      <c r="H132" s="59">
        <v>350692.52</v>
      </c>
      <c r="I132" s="124">
        <v>335485.28999999998</v>
      </c>
    </row>
    <row r="133" spans="1:9">
      <c r="A133" s="179">
        <v>13073999</v>
      </c>
      <c r="B133" s="45">
        <v>5360</v>
      </c>
      <c r="C133" s="314" t="s">
        <v>185</v>
      </c>
      <c r="D133" s="61">
        <v>333682.27</v>
      </c>
      <c r="E133" s="62">
        <v>333124.31</v>
      </c>
      <c r="F133" s="62">
        <v>365355.41</v>
      </c>
      <c r="G133" s="62">
        <v>366584.21</v>
      </c>
      <c r="H133" s="62">
        <v>392366.14</v>
      </c>
      <c r="I133" s="220">
        <v>377824.7</v>
      </c>
    </row>
    <row r="134" spans="1:9">
      <c r="A134" s="179">
        <v>13073999</v>
      </c>
      <c r="B134" s="50">
        <v>5361</v>
      </c>
      <c r="C134" s="315" t="s">
        <v>186</v>
      </c>
      <c r="D134" s="64">
        <v>688807.95</v>
      </c>
      <c r="E134" s="59">
        <v>689252.66</v>
      </c>
      <c r="F134" s="59">
        <v>762411.95</v>
      </c>
      <c r="G134" s="59">
        <v>762302.87</v>
      </c>
      <c r="H134" s="59">
        <v>825862.32</v>
      </c>
      <c r="I134" s="124">
        <v>800433.15</v>
      </c>
    </row>
    <row r="135" spans="1:9" ht="17.25" thickBot="1">
      <c r="A135" s="179">
        <v>13073999</v>
      </c>
      <c r="B135" s="50">
        <v>5362</v>
      </c>
      <c r="C135" s="315" t="s">
        <v>187</v>
      </c>
      <c r="D135" s="64">
        <v>365904.31</v>
      </c>
      <c r="E135" s="59">
        <v>364174.11</v>
      </c>
      <c r="F135" s="59">
        <v>395096.07</v>
      </c>
      <c r="G135" s="59">
        <v>395885.86</v>
      </c>
      <c r="H135" s="59">
        <v>429872.39</v>
      </c>
      <c r="I135" s="124">
        <v>412220.02</v>
      </c>
    </row>
    <row r="136" spans="1:9" ht="17.25" thickBot="1">
      <c r="A136" s="138"/>
      <c r="B136" s="24"/>
      <c r="C136" s="321" t="s">
        <v>117</v>
      </c>
      <c r="D136" s="66">
        <f>SUM(D124:D135)</f>
        <v>4759336.8999999994</v>
      </c>
      <c r="E136" s="72">
        <f t="shared" ref="E136:I136" si="3">SUM(E124:E135)</f>
        <v>4752507.99</v>
      </c>
      <c r="F136" s="72">
        <f t="shared" si="3"/>
        <v>5222092.2400000012</v>
      </c>
      <c r="G136" s="72">
        <f t="shared" si="3"/>
        <v>5226688.26</v>
      </c>
      <c r="H136" s="72">
        <f t="shared" si="3"/>
        <v>5660681.0200000005</v>
      </c>
      <c r="I136" s="82">
        <f t="shared" si="3"/>
        <v>5457506.6800000016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8"/>
  <sheetViews>
    <sheetView workbookViewId="0">
      <selection activeCell="G1" sqref="G1"/>
    </sheetView>
  </sheetViews>
  <sheetFormatPr baseColWidth="10" defaultRowHeight="16.5"/>
  <cols>
    <col min="1" max="1" width="11.42578125" style="52"/>
    <col min="2" max="2" width="5" style="52" bestFit="1" customWidth="1"/>
    <col min="3" max="3" width="22.7109375" style="57" bestFit="1" customWidth="1"/>
    <col min="4" max="5" width="13.5703125" style="52" bestFit="1" customWidth="1"/>
    <col min="6" max="7" width="13.85546875" style="52" bestFit="1" customWidth="1"/>
    <col min="8" max="8" width="13.85546875" style="52" customWidth="1"/>
    <col min="9" max="9" width="12.140625" style="52" bestFit="1" customWidth="1"/>
    <col min="10" max="16384" width="11.42578125" style="52"/>
  </cols>
  <sheetData>
    <row r="1" spans="1:9" ht="18">
      <c r="A1" s="53" t="s">
        <v>129</v>
      </c>
      <c r="F1" s="52" t="s">
        <v>130</v>
      </c>
    </row>
    <row r="2" spans="1:9">
      <c r="A2" s="52" t="s">
        <v>150</v>
      </c>
    </row>
    <row r="3" spans="1:9" ht="18">
      <c r="A3" s="53" t="s">
        <v>131</v>
      </c>
    </row>
    <row r="4" spans="1:9">
      <c r="A4" s="52" t="s">
        <v>132</v>
      </c>
    </row>
    <row r="5" spans="1:9" ht="17.25" thickBot="1"/>
    <row r="6" spans="1:9" ht="30.75" thickBot="1">
      <c r="A6" s="138" t="s">
        <v>0</v>
      </c>
      <c r="B6" s="70" t="s">
        <v>1</v>
      </c>
      <c r="C6" s="18" t="s">
        <v>8</v>
      </c>
      <c r="D6" s="44" t="s">
        <v>4</v>
      </c>
      <c r="E6" s="16" t="s">
        <v>5</v>
      </c>
      <c r="F6" s="16" t="s">
        <v>6</v>
      </c>
      <c r="G6" s="16" t="s">
        <v>7</v>
      </c>
      <c r="H6" s="219" t="s">
        <v>118</v>
      </c>
      <c r="I6" s="216" t="s">
        <v>156</v>
      </c>
    </row>
    <row r="7" spans="1:9">
      <c r="A7" s="179">
        <v>13073088</v>
      </c>
      <c r="B7" s="45">
        <v>301</v>
      </c>
      <c r="C7" s="49" t="s">
        <v>123</v>
      </c>
      <c r="D7" s="62">
        <f>9536961.39-1239282.35</f>
        <v>8297679.040000001</v>
      </c>
      <c r="E7" s="62">
        <f>9524008.48-1234397.98</f>
        <v>8289610.5</v>
      </c>
      <c r="F7" s="62">
        <f>9619498.54-1239988.91</f>
        <v>8379509.629999999</v>
      </c>
      <c r="G7" s="62">
        <f>9642632.39-1236006.59</f>
        <v>8406625.8000000007</v>
      </c>
      <c r="H7" s="62">
        <v>2441814.89</v>
      </c>
      <c r="I7" s="220">
        <v>1632058.66</v>
      </c>
    </row>
    <row r="8" spans="1:9">
      <c r="A8" s="179">
        <v>13073011</v>
      </c>
      <c r="B8" s="50">
        <v>311</v>
      </c>
      <c r="C8" s="1" t="s">
        <v>12</v>
      </c>
      <c r="D8" s="59">
        <v>342935.03999999998</v>
      </c>
      <c r="E8" s="59">
        <v>351374.1</v>
      </c>
      <c r="F8" s="59">
        <v>351746.17</v>
      </c>
      <c r="G8" s="59">
        <v>348570.87</v>
      </c>
      <c r="H8" s="59">
        <v>158851.45000000001</v>
      </c>
      <c r="I8" s="124">
        <v>106012.55</v>
      </c>
    </row>
    <row r="9" spans="1:9">
      <c r="A9" s="179">
        <v>13073035</v>
      </c>
      <c r="B9" s="50">
        <v>312</v>
      </c>
      <c r="C9" s="1" t="s">
        <v>13</v>
      </c>
      <c r="D9" s="59">
        <v>1429570.29</v>
      </c>
      <c r="E9" s="59">
        <v>1429591.04</v>
      </c>
      <c r="F9" s="59">
        <v>1419676.73</v>
      </c>
      <c r="G9" s="59">
        <v>1410708.47</v>
      </c>
      <c r="H9" s="59">
        <v>531594.59</v>
      </c>
      <c r="I9" s="124">
        <v>353892.83</v>
      </c>
    </row>
    <row r="10" spans="1:9">
      <c r="A10" s="179">
        <v>13073055</v>
      </c>
      <c r="B10" s="50">
        <v>313</v>
      </c>
      <c r="C10" s="1" t="s">
        <v>14</v>
      </c>
      <c r="D10" s="59">
        <v>312406.82</v>
      </c>
      <c r="E10" s="59">
        <v>307726.82</v>
      </c>
      <c r="F10" s="59">
        <v>306028.76</v>
      </c>
      <c r="G10" s="59">
        <v>307307.26</v>
      </c>
      <c r="H10" s="59">
        <v>134304.09</v>
      </c>
      <c r="I10" s="124">
        <v>90306.26</v>
      </c>
    </row>
    <row r="11" spans="1:9">
      <c r="A11" s="179">
        <v>13073070</v>
      </c>
      <c r="B11" s="50">
        <v>314</v>
      </c>
      <c r="C11" s="1" t="s">
        <v>15</v>
      </c>
      <c r="D11" s="59">
        <v>295245.31</v>
      </c>
      <c r="E11" s="59">
        <v>295480.86</v>
      </c>
      <c r="F11" s="59">
        <v>293713.74</v>
      </c>
      <c r="G11" s="59">
        <v>297131.90999999997</v>
      </c>
      <c r="H11" s="59">
        <v>128446.86</v>
      </c>
      <c r="I11" s="124">
        <v>87180.73</v>
      </c>
    </row>
    <row r="12" spans="1:9">
      <c r="A12" s="179">
        <v>13073080</v>
      </c>
      <c r="B12" s="50">
        <v>315</v>
      </c>
      <c r="C12" s="1" t="s">
        <v>16</v>
      </c>
      <c r="D12" s="59">
        <v>612761.51</v>
      </c>
      <c r="E12" s="59">
        <v>612864.57999999996</v>
      </c>
      <c r="F12" s="59">
        <v>608899.59</v>
      </c>
      <c r="G12" s="59">
        <v>605540.82999999996</v>
      </c>
      <c r="H12" s="59">
        <v>287151.14</v>
      </c>
      <c r="I12" s="124">
        <v>189399.4</v>
      </c>
    </row>
    <row r="13" spans="1:9">
      <c r="A13" s="179">
        <v>13073089</v>
      </c>
      <c r="B13" s="50">
        <v>316</v>
      </c>
      <c r="C13" s="1" t="s">
        <v>17</v>
      </c>
      <c r="D13" s="59"/>
      <c r="E13" s="59"/>
      <c r="F13" s="59"/>
      <c r="G13" s="54"/>
      <c r="H13" s="59"/>
      <c r="I13" s="124"/>
    </row>
    <row r="14" spans="1:9">
      <c r="A14" s="179">
        <v>13073105</v>
      </c>
      <c r="B14" s="50">
        <v>317</v>
      </c>
      <c r="C14" s="1" t="s">
        <v>18</v>
      </c>
      <c r="D14" s="59">
        <v>410788.13</v>
      </c>
      <c r="E14" s="59">
        <v>411424.22</v>
      </c>
      <c r="F14" s="188">
        <v>408991.35</v>
      </c>
      <c r="G14" s="59">
        <v>411759.28</v>
      </c>
      <c r="H14" s="59">
        <v>188755.67</v>
      </c>
      <c r="I14" s="124">
        <v>126043.48</v>
      </c>
    </row>
    <row r="15" spans="1:9">
      <c r="A15" s="179">
        <v>13073005</v>
      </c>
      <c r="B15" s="50">
        <v>5351</v>
      </c>
      <c r="C15" s="1" t="s">
        <v>19</v>
      </c>
      <c r="D15" s="59"/>
      <c r="E15" s="59"/>
      <c r="F15" s="59"/>
      <c r="G15" s="59"/>
      <c r="H15" s="59"/>
      <c r="I15" s="124"/>
    </row>
    <row r="16" spans="1:9">
      <c r="A16" s="179">
        <v>13073037</v>
      </c>
      <c r="B16" s="50">
        <v>5351</v>
      </c>
      <c r="C16" s="1" t="s">
        <v>20</v>
      </c>
      <c r="D16" s="59"/>
      <c r="E16" s="59"/>
      <c r="F16" s="59"/>
      <c r="G16" s="59"/>
      <c r="H16" s="59"/>
      <c r="I16" s="124"/>
    </row>
    <row r="17" spans="1:9">
      <c r="A17" s="179">
        <v>13073044</v>
      </c>
      <c r="B17" s="50">
        <v>5351</v>
      </c>
      <c r="C17" s="1" t="s">
        <v>21</v>
      </c>
      <c r="D17" s="59"/>
      <c r="E17" s="59"/>
      <c r="F17" s="59"/>
      <c r="G17" s="59"/>
      <c r="H17" s="59"/>
      <c r="I17" s="124"/>
    </row>
    <row r="18" spans="1:9">
      <c r="A18" s="179">
        <v>13073046</v>
      </c>
      <c r="B18" s="50">
        <v>5351</v>
      </c>
      <c r="C18" s="1" t="s">
        <v>22</v>
      </c>
      <c r="D18" s="59"/>
      <c r="E18" s="59"/>
      <c r="F18" s="59"/>
      <c r="G18" s="59"/>
      <c r="H18" s="59"/>
      <c r="I18" s="124"/>
    </row>
    <row r="19" spans="1:9">
      <c r="A19" s="179">
        <v>13073066</v>
      </c>
      <c r="B19" s="50">
        <v>5351</v>
      </c>
      <c r="C19" s="1" t="s">
        <v>23</v>
      </c>
      <c r="D19" s="59"/>
      <c r="E19" s="59"/>
      <c r="F19" s="59"/>
      <c r="G19" s="59"/>
      <c r="H19" s="59"/>
      <c r="I19" s="124"/>
    </row>
    <row r="20" spans="1:9">
      <c r="A20" s="179">
        <v>13073068</v>
      </c>
      <c r="B20" s="50">
        <v>5351</v>
      </c>
      <c r="C20" s="1" t="s">
        <v>24</v>
      </c>
      <c r="D20" s="59"/>
      <c r="E20" s="59"/>
      <c r="F20" s="59"/>
      <c r="G20" s="59"/>
      <c r="H20" s="59"/>
      <c r="I20" s="124"/>
    </row>
    <row r="21" spans="1:9">
      <c r="A21" s="179">
        <v>13073009</v>
      </c>
      <c r="B21" s="50">
        <v>5352</v>
      </c>
      <c r="C21" s="1" t="s">
        <v>25</v>
      </c>
      <c r="D21" s="59">
        <v>753621.82</v>
      </c>
      <c r="E21" s="59">
        <v>755996.21</v>
      </c>
      <c r="F21" s="59">
        <v>754992.88</v>
      </c>
      <c r="G21" s="59">
        <v>751031.58</v>
      </c>
      <c r="H21" s="59">
        <v>368445.88</v>
      </c>
      <c r="I21" s="124">
        <v>244754.74</v>
      </c>
    </row>
    <row r="22" spans="1:9">
      <c r="A22" s="179">
        <v>13073018</v>
      </c>
      <c r="B22" s="50">
        <v>5352</v>
      </c>
      <c r="C22" s="1" t="s">
        <v>26</v>
      </c>
      <c r="D22" s="59"/>
      <c r="E22" s="59"/>
      <c r="F22" s="59"/>
      <c r="G22" s="59"/>
      <c r="H22" s="59"/>
      <c r="I22" s="124"/>
    </row>
    <row r="23" spans="1:9">
      <c r="A23" s="179">
        <v>13073025</v>
      </c>
      <c r="B23" s="50">
        <v>5352</v>
      </c>
      <c r="C23" s="1" t="s">
        <v>27</v>
      </c>
      <c r="D23" s="59"/>
      <c r="E23" s="59"/>
      <c r="F23" s="59"/>
      <c r="G23" s="59"/>
      <c r="H23" s="59"/>
      <c r="I23" s="124"/>
    </row>
    <row r="24" spans="1:9">
      <c r="A24" s="179">
        <v>13073042</v>
      </c>
      <c r="B24" s="50">
        <v>5352</v>
      </c>
      <c r="C24" s="1" t="s">
        <v>28</v>
      </c>
      <c r="D24" s="59"/>
      <c r="E24" s="59"/>
      <c r="F24" s="59"/>
      <c r="G24" s="59"/>
      <c r="H24" s="59"/>
      <c r="I24" s="124"/>
    </row>
    <row r="25" spans="1:9">
      <c r="A25" s="179">
        <v>13073043</v>
      </c>
      <c r="B25" s="50">
        <v>5352</v>
      </c>
      <c r="C25" s="1" t="s">
        <v>29</v>
      </c>
      <c r="D25" s="59"/>
      <c r="E25" s="59"/>
      <c r="F25" s="59"/>
      <c r="G25" s="59"/>
      <c r="H25" s="59"/>
      <c r="I25" s="124"/>
    </row>
    <row r="26" spans="1:9">
      <c r="A26" s="179">
        <v>13073051</v>
      </c>
      <c r="B26" s="50">
        <v>5352</v>
      </c>
      <c r="C26" s="1" t="s">
        <v>30</v>
      </c>
      <c r="D26" s="59"/>
      <c r="E26" s="59"/>
      <c r="F26" s="59"/>
      <c r="G26" s="59"/>
      <c r="H26" s="59"/>
      <c r="I26" s="124"/>
    </row>
    <row r="27" spans="1:9">
      <c r="A27" s="179">
        <v>13073053</v>
      </c>
      <c r="B27" s="50">
        <v>5352</v>
      </c>
      <c r="C27" s="1" t="s">
        <v>31</v>
      </c>
      <c r="D27" s="59"/>
      <c r="E27" s="59"/>
      <c r="F27" s="59"/>
      <c r="G27" s="59"/>
      <c r="H27" s="59"/>
      <c r="I27" s="124"/>
    </row>
    <row r="28" spans="1:9">
      <c r="A28" s="179">
        <v>13073069</v>
      </c>
      <c r="B28" s="50">
        <v>5352</v>
      </c>
      <c r="C28" s="1" t="s">
        <v>32</v>
      </c>
      <c r="D28" s="59"/>
      <c r="E28" s="59"/>
      <c r="F28" s="59"/>
      <c r="G28" s="59"/>
      <c r="H28" s="59"/>
      <c r="I28" s="124"/>
    </row>
    <row r="29" spans="1:9">
      <c r="A29" s="179">
        <v>13073077</v>
      </c>
      <c r="B29" s="50">
        <v>5352</v>
      </c>
      <c r="C29" s="1" t="s">
        <v>33</v>
      </c>
      <c r="D29" s="59"/>
      <c r="E29" s="59"/>
      <c r="F29" s="59"/>
      <c r="G29" s="59"/>
      <c r="H29" s="59"/>
      <c r="I29" s="124"/>
    </row>
    <row r="30" spans="1:9">
      <c r="A30" s="179">
        <v>13073094</v>
      </c>
      <c r="B30" s="50">
        <v>5352</v>
      </c>
      <c r="C30" s="1" t="s">
        <v>34</v>
      </c>
      <c r="D30" s="59"/>
      <c r="E30" s="59"/>
      <c r="F30" s="59"/>
      <c r="G30" s="59"/>
      <c r="H30" s="59"/>
      <c r="I30" s="124"/>
    </row>
    <row r="31" spans="1:9">
      <c r="A31" s="179">
        <v>13073010</v>
      </c>
      <c r="B31" s="50">
        <v>5353</v>
      </c>
      <c r="C31" s="1" t="s">
        <v>35</v>
      </c>
      <c r="D31" s="59">
        <v>2019736.81</v>
      </c>
      <c r="E31" s="59">
        <v>2002940.1</v>
      </c>
      <c r="F31" s="59">
        <v>2001571.6</v>
      </c>
      <c r="G31" s="71">
        <v>1998032.22</v>
      </c>
      <c r="H31" s="59">
        <v>582102.11</v>
      </c>
      <c r="I31" s="124">
        <v>388706.15</v>
      </c>
    </row>
    <row r="32" spans="1:9">
      <c r="A32" s="179">
        <v>13073014</v>
      </c>
      <c r="B32" s="50">
        <v>5353</v>
      </c>
      <c r="C32" s="1" t="s">
        <v>36</v>
      </c>
      <c r="D32" s="59"/>
      <c r="E32" s="59"/>
      <c r="F32" s="59"/>
      <c r="G32" s="59"/>
      <c r="H32" s="59"/>
      <c r="I32" s="124"/>
    </row>
    <row r="33" spans="1:9">
      <c r="A33" s="179">
        <v>13073027</v>
      </c>
      <c r="B33" s="50">
        <v>5353</v>
      </c>
      <c r="C33" s="1" t="s">
        <v>37</v>
      </c>
      <c r="D33" s="59">
        <v>266586.15999999997</v>
      </c>
      <c r="E33" s="59">
        <v>263293.09000000003</v>
      </c>
      <c r="F33" s="59">
        <v>264078.95</v>
      </c>
      <c r="G33" s="59">
        <v>263064.13</v>
      </c>
      <c r="H33" s="59">
        <v>110315.96</v>
      </c>
      <c r="I33" s="124">
        <v>73400.87</v>
      </c>
    </row>
    <row r="34" spans="1:9">
      <c r="A34" s="179">
        <v>13073038</v>
      </c>
      <c r="B34" s="50">
        <v>5353</v>
      </c>
      <c r="C34" s="1" t="s">
        <v>38</v>
      </c>
      <c r="D34" s="59"/>
      <c r="E34" s="59"/>
      <c r="F34" s="59"/>
      <c r="G34" s="59"/>
      <c r="H34" s="59"/>
      <c r="I34" s="124"/>
    </row>
    <row r="35" spans="1:9">
      <c r="A35" s="179">
        <v>13073049</v>
      </c>
      <c r="B35" s="50">
        <v>5353</v>
      </c>
      <c r="C35" s="1" t="s">
        <v>39</v>
      </c>
      <c r="D35" s="59"/>
      <c r="E35" s="59"/>
      <c r="F35" s="59"/>
      <c r="G35" s="59"/>
      <c r="H35" s="59"/>
      <c r="I35" s="124"/>
    </row>
    <row r="36" spans="1:9">
      <c r="A36" s="179">
        <v>13073063</v>
      </c>
      <c r="B36" s="50">
        <v>5353</v>
      </c>
      <c r="C36" s="1" t="s">
        <v>40</v>
      </c>
      <c r="D36" s="59"/>
      <c r="E36" s="59"/>
      <c r="F36" s="59"/>
      <c r="G36" s="59"/>
      <c r="H36" s="59"/>
      <c r="I36" s="124"/>
    </row>
    <row r="37" spans="1:9">
      <c r="A37" s="179">
        <v>13073064</v>
      </c>
      <c r="B37" s="50">
        <v>5353</v>
      </c>
      <c r="C37" s="1" t="s">
        <v>41</v>
      </c>
      <c r="D37" s="59"/>
      <c r="E37" s="59"/>
      <c r="F37" s="59"/>
      <c r="G37" s="59"/>
      <c r="H37" s="59"/>
      <c r="I37" s="124"/>
    </row>
    <row r="38" spans="1:9">
      <c r="A38" s="179">
        <v>13073065</v>
      </c>
      <c r="B38" s="50">
        <v>5353</v>
      </c>
      <c r="C38" s="1" t="s">
        <v>42</v>
      </c>
      <c r="D38" s="59"/>
      <c r="E38" s="59"/>
      <c r="F38" s="59"/>
      <c r="G38" s="59"/>
      <c r="H38" s="59"/>
      <c r="I38" s="124"/>
    </row>
    <row r="39" spans="1:9">
      <c r="A39" s="179">
        <v>13073072</v>
      </c>
      <c r="B39" s="50">
        <v>5353</v>
      </c>
      <c r="C39" s="1" t="s">
        <v>43</v>
      </c>
      <c r="D39" s="59"/>
      <c r="E39" s="59"/>
      <c r="F39" s="59"/>
      <c r="G39" s="59"/>
      <c r="H39" s="59"/>
      <c r="I39" s="124"/>
    </row>
    <row r="40" spans="1:9">
      <c r="A40" s="179">
        <v>13073074</v>
      </c>
      <c r="B40" s="50">
        <v>5353</v>
      </c>
      <c r="C40" s="1" t="s">
        <v>44</v>
      </c>
      <c r="D40" s="59"/>
      <c r="E40" s="59"/>
      <c r="F40" s="59"/>
      <c r="G40" s="59"/>
      <c r="H40" s="59"/>
      <c r="I40" s="124"/>
    </row>
    <row r="41" spans="1:9">
      <c r="A41" s="179">
        <v>13073083</v>
      </c>
      <c r="B41" s="50">
        <v>5353</v>
      </c>
      <c r="C41" s="1" t="s">
        <v>45</v>
      </c>
      <c r="D41" s="59"/>
      <c r="E41" s="59"/>
      <c r="F41" s="59"/>
      <c r="G41" s="59"/>
      <c r="H41" s="59"/>
      <c r="I41" s="124"/>
    </row>
    <row r="42" spans="1:9">
      <c r="A42" s="179">
        <v>13073002</v>
      </c>
      <c r="B42" s="50">
        <v>5354</v>
      </c>
      <c r="C42" s="1" t="s">
        <v>46</v>
      </c>
      <c r="D42" s="59"/>
      <c r="E42" s="59"/>
      <c r="F42" s="59"/>
      <c r="G42" s="59"/>
      <c r="H42" s="59"/>
      <c r="I42" s="124"/>
    </row>
    <row r="43" spans="1:9">
      <c r="A43" s="179">
        <v>13073012</v>
      </c>
      <c r="B43" s="50">
        <v>5354</v>
      </c>
      <c r="C43" s="1" t="s">
        <v>47</v>
      </c>
      <c r="D43" s="59"/>
      <c r="E43" s="59"/>
      <c r="F43" s="59"/>
      <c r="G43" s="59"/>
      <c r="H43" s="59"/>
      <c r="I43" s="124"/>
    </row>
    <row r="44" spans="1:9">
      <c r="A44" s="179">
        <v>13073017</v>
      </c>
      <c r="B44" s="50">
        <v>5354</v>
      </c>
      <c r="C44" s="1" t="s">
        <v>48</v>
      </c>
      <c r="D44" s="59"/>
      <c r="E44" s="59"/>
      <c r="F44" s="59"/>
      <c r="G44" s="59"/>
      <c r="H44" s="59"/>
      <c r="I44" s="124"/>
    </row>
    <row r="45" spans="1:9">
      <c r="A45" s="179">
        <v>13073067</v>
      </c>
      <c r="B45" s="50">
        <v>5354</v>
      </c>
      <c r="C45" s="1" t="s">
        <v>49</v>
      </c>
      <c r="D45" s="59"/>
      <c r="E45" s="59"/>
      <c r="F45" s="59"/>
      <c r="G45" s="59"/>
      <c r="H45" s="59"/>
      <c r="I45" s="124"/>
    </row>
    <row r="46" spans="1:9">
      <c r="A46" s="179">
        <v>13073100</v>
      </c>
      <c r="B46" s="50">
        <v>5354</v>
      </c>
      <c r="C46" s="1" t="s">
        <v>50</v>
      </c>
      <c r="D46" s="59"/>
      <c r="E46" s="59"/>
      <c r="F46" s="59"/>
      <c r="G46" s="59"/>
      <c r="H46" s="59"/>
      <c r="I46" s="124"/>
    </row>
    <row r="47" spans="1:9">
      <c r="A47" s="179">
        <v>13073103</v>
      </c>
      <c r="B47" s="50">
        <v>5354</v>
      </c>
      <c r="C47" s="1" t="s">
        <v>51</v>
      </c>
      <c r="D47" s="59"/>
      <c r="E47" s="59"/>
      <c r="F47" s="59"/>
      <c r="G47" s="59"/>
      <c r="H47" s="59"/>
      <c r="I47" s="124"/>
    </row>
    <row r="48" spans="1:9">
      <c r="A48" s="179">
        <v>13073024</v>
      </c>
      <c r="B48" s="50">
        <v>5355</v>
      </c>
      <c r="C48" s="1" t="s">
        <v>52</v>
      </c>
      <c r="D48" s="59">
        <v>193330.03</v>
      </c>
      <c r="E48" s="59">
        <v>190151.88</v>
      </c>
      <c r="F48" s="59">
        <v>184532.97</v>
      </c>
      <c r="G48" s="59">
        <v>183926.73</v>
      </c>
      <c r="H48" s="59">
        <v>80995.39</v>
      </c>
      <c r="I48" s="124">
        <v>54976.38</v>
      </c>
    </row>
    <row r="49" spans="1:9">
      <c r="A49" s="179">
        <v>13073029</v>
      </c>
      <c r="B49" s="50">
        <v>5355</v>
      </c>
      <c r="C49" s="1" t="s">
        <v>53</v>
      </c>
      <c r="D49" s="59"/>
      <c r="E49" s="59"/>
      <c r="F49" s="59"/>
      <c r="G49" s="59"/>
      <c r="H49" s="59"/>
      <c r="I49" s="124"/>
    </row>
    <row r="50" spans="1:9">
      <c r="A50" s="179">
        <v>13073034</v>
      </c>
      <c r="B50" s="50">
        <v>5355</v>
      </c>
      <c r="C50" s="1" t="s">
        <v>54</v>
      </c>
      <c r="D50" s="59"/>
      <c r="E50" s="59"/>
      <c r="F50" s="59"/>
      <c r="G50" s="59"/>
      <c r="H50" s="59"/>
      <c r="I50" s="124"/>
    </row>
    <row r="51" spans="1:9">
      <c r="A51" s="179">
        <v>13073057</v>
      </c>
      <c r="B51" s="50">
        <v>5355</v>
      </c>
      <c r="C51" s="1" t="s">
        <v>55</v>
      </c>
      <c r="D51" s="59"/>
      <c r="E51" s="59"/>
      <c r="F51" s="59"/>
      <c r="G51" s="59"/>
      <c r="H51" s="59"/>
      <c r="I51" s="124"/>
    </row>
    <row r="52" spans="1:9">
      <c r="A52" s="179">
        <v>13073062</v>
      </c>
      <c r="B52" s="50">
        <v>5355</v>
      </c>
      <c r="C52" s="1" t="s">
        <v>56</v>
      </c>
      <c r="D52" s="59"/>
      <c r="E52" s="59"/>
      <c r="F52" s="59"/>
      <c r="G52" s="59"/>
      <c r="H52" s="59"/>
      <c r="I52" s="124"/>
    </row>
    <row r="53" spans="1:9">
      <c r="A53" s="179">
        <v>13073076</v>
      </c>
      <c r="B53" s="50">
        <v>5355</v>
      </c>
      <c r="C53" s="1" t="s">
        <v>57</v>
      </c>
      <c r="D53" s="59">
        <v>180303.15</v>
      </c>
      <c r="E53" s="59">
        <v>178804.71</v>
      </c>
      <c r="F53" s="59">
        <v>176604.12</v>
      </c>
      <c r="G53" s="59">
        <v>172627.02</v>
      </c>
      <c r="H53" s="59">
        <v>77620.59</v>
      </c>
      <c r="I53" s="124">
        <v>51350.7</v>
      </c>
    </row>
    <row r="54" spans="1:9">
      <c r="A54" s="179">
        <v>13073086</v>
      </c>
      <c r="B54" s="50">
        <v>5355</v>
      </c>
      <c r="C54" s="1" t="s">
        <v>58</v>
      </c>
      <c r="D54" s="59"/>
      <c r="E54" s="59"/>
      <c r="F54" s="59"/>
      <c r="G54" s="59"/>
      <c r="H54" s="59"/>
      <c r="I54" s="124"/>
    </row>
    <row r="55" spans="1:9">
      <c r="A55" s="179">
        <v>13073096</v>
      </c>
      <c r="B55" s="50">
        <v>5355</v>
      </c>
      <c r="C55" s="1" t="s">
        <v>59</v>
      </c>
      <c r="D55" s="59"/>
      <c r="E55" s="59"/>
      <c r="F55" s="59"/>
      <c r="G55" s="59"/>
      <c r="H55" s="59"/>
      <c r="I55" s="124"/>
    </row>
    <row r="56" spans="1:9">
      <c r="A56" s="179">
        <v>13073097</v>
      </c>
      <c r="B56" s="50">
        <v>5355</v>
      </c>
      <c r="C56" s="1" t="s">
        <v>60</v>
      </c>
      <c r="D56" s="59"/>
      <c r="E56" s="59"/>
      <c r="F56" s="59"/>
      <c r="G56" s="59"/>
      <c r="H56" s="59"/>
      <c r="I56" s="124"/>
    </row>
    <row r="57" spans="1:9">
      <c r="A57" s="179">
        <v>13073098</v>
      </c>
      <c r="B57" s="50">
        <v>5355</v>
      </c>
      <c r="C57" s="1" t="s">
        <v>61</v>
      </c>
      <c r="D57" s="59"/>
      <c r="E57" s="59"/>
      <c r="F57" s="59"/>
      <c r="G57" s="59"/>
      <c r="H57" s="59"/>
      <c r="I57" s="124"/>
    </row>
    <row r="58" spans="1:9">
      <c r="A58" s="179">
        <v>13073023</v>
      </c>
      <c r="B58" s="50">
        <v>5356</v>
      </c>
      <c r="C58" s="1" t="s">
        <v>62</v>
      </c>
      <c r="D58" s="59"/>
      <c r="E58" s="59"/>
      <c r="F58" s="59"/>
      <c r="G58" s="59"/>
      <c r="H58" s="59"/>
      <c r="I58" s="124"/>
    </row>
    <row r="59" spans="1:9">
      <c r="A59" s="179">
        <v>13073090</v>
      </c>
      <c r="B59" s="50">
        <v>5356</v>
      </c>
      <c r="C59" s="1" t="s">
        <v>63</v>
      </c>
      <c r="D59" s="59"/>
      <c r="E59" s="59"/>
      <c r="F59" s="59"/>
      <c r="G59" s="59"/>
      <c r="H59" s="59"/>
      <c r="I59" s="124"/>
    </row>
    <row r="60" spans="1:9">
      <c r="A60" s="179">
        <v>13073102</v>
      </c>
      <c r="B60" s="50">
        <v>5356</v>
      </c>
      <c r="C60" s="1" t="s">
        <v>64</v>
      </c>
      <c r="D60" s="59"/>
      <c r="E60" s="59"/>
      <c r="F60" s="59"/>
      <c r="G60" s="59"/>
      <c r="H60" s="59"/>
      <c r="I60" s="124"/>
    </row>
    <row r="61" spans="1:9">
      <c r="A61" s="179">
        <v>13073006</v>
      </c>
      <c r="B61" s="50">
        <v>5357</v>
      </c>
      <c r="C61" s="1" t="s">
        <v>65</v>
      </c>
      <c r="D61" s="59">
        <v>120492.74</v>
      </c>
      <c r="E61" s="59">
        <v>116676.14</v>
      </c>
      <c r="F61" s="59">
        <v>117840.65</v>
      </c>
      <c r="G61" s="59">
        <v>117646.36</v>
      </c>
      <c r="H61" s="59">
        <v>49940.26</v>
      </c>
      <c r="I61" s="124">
        <v>34313.68</v>
      </c>
    </row>
    <row r="62" spans="1:9">
      <c r="A62" s="184">
        <v>13073026</v>
      </c>
      <c r="B62" s="169">
        <v>5357</v>
      </c>
      <c r="C62" s="185" t="s">
        <v>66</v>
      </c>
      <c r="D62" s="59"/>
      <c r="E62" s="59"/>
      <c r="F62" s="59"/>
      <c r="G62" s="59"/>
      <c r="H62" s="59"/>
      <c r="I62" s="124"/>
    </row>
    <row r="63" spans="1:9">
      <c r="A63" s="179">
        <v>13073031</v>
      </c>
      <c r="B63" s="50">
        <v>5357</v>
      </c>
      <c r="C63" s="1" t="s">
        <v>67</v>
      </c>
      <c r="D63" s="59"/>
      <c r="E63" s="59"/>
      <c r="F63" s="59"/>
      <c r="G63" s="59"/>
      <c r="H63" s="59"/>
      <c r="I63" s="124"/>
    </row>
    <row r="64" spans="1:9">
      <c r="A64" s="179">
        <v>13073048</v>
      </c>
      <c r="B64" s="50">
        <v>5357</v>
      </c>
      <c r="C64" s="1" t="s">
        <v>68</v>
      </c>
      <c r="D64" s="59"/>
      <c r="E64" s="59"/>
      <c r="F64" s="59"/>
      <c r="G64" s="59"/>
      <c r="H64" s="59"/>
      <c r="I64" s="124"/>
    </row>
    <row r="65" spans="1:9">
      <c r="A65" s="184">
        <v>13073056</v>
      </c>
      <c r="B65" s="169">
        <v>5357</v>
      </c>
      <c r="C65" s="185" t="s">
        <v>69</v>
      </c>
      <c r="D65" s="59"/>
      <c r="E65" s="59"/>
      <c r="F65" s="59"/>
      <c r="G65" s="59"/>
      <c r="H65" s="59"/>
      <c r="I65" s="124"/>
    </row>
    <row r="66" spans="1:9">
      <c r="A66" s="179">
        <v>13073084</v>
      </c>
      <c r="B66" s="50">
        <v>5357</v>
      </c>
      <c r="C66" s="1" t="s">
        <v>70</v>
      </c>
      <c r="D66" s="59">
        <v>292051.18</v>
      </c>
      <c r="E66" s="59">
        <v>299017.3</v>
      </c>
      <c r="F66" s="59">
        <v>295255.71000000002</v>
      </c>
      <c r="G66" s="59">
        <v>297935.71000000002</v>
      </c>
      <c r="H66" s="59">
        <v>143318.70000000001</v>
      </c>
      <c r="I66" s="124">
        <v>96349.3</v>
      </c>
    </row>
    <row r="67" spans="1:9">
      <c r="A67" s="184">
        <v>13073091</v>
      </c>
      <c r="B67" s="169">
        <v>5357</v>
      </c>
      <c r="C67" s="185" t="s">
        <v>71</v>
      </c>
      <c r="D67" s="59"/>
      <c r="E67" s="59"/>
      <c r="F67" s="59"/>
      <c r="G67" s="59"/>
      <c r="H67" s="59"/>
      <c r="I67" s="124"/>
    </row>
    <row r="68" spans="1:9">
      <c r="A68" s="179">
        <v>13073106</v>
      </c>
      <c r="B68" s="50">
        <v>5357</v>
      </c>
      <c r="C68" s="1" t="s">
        <v>72</v>
      </c>
      <c r="D68" s="59"/>
      <c r="E68" s="59"/>
      <c r="F68" s="59"/>
      <c r="G68" s="59"/>
      <c r="H68" s="59"/>
      <c r="I68" s="124"/>
    </row>
    <row r="69" spans="1:9" ht="17.25">
      <c r="A69" s="186">
        <v>13073107</v>
      </c>
      <c r="B69" s="170">
        <v>5357</v>
      </c>
      <c r="C69" s="187" t="s">
        <v>147</v>
      </c>
      <c r="D69" s="59"/>
      <c r="E69" s="59"/>
      <c r="F69" s="59"/>
      <c r="G69" s="59"/>
      <c r="H69" s="59"/>
      <c r="I69" s="124"/>
    </row>
    <row r="70" spans="1:9">
      <c r="A70" s="179">
        <v>13073036</v>
      </c>
      <c r="B70" s="50">
        <v>5358</v>
      </c>
      <c r="C70" s="1" t="s">
        <v>74</v>
      </c>
      <c r="D70" s="59"/>
      <c r="E70" s="59"/>
      <c r="F70" s="59"/>
      <c r="G70" s="59"/>
      <c r="H70" s="59"/>
      <c r="I70" s="124"/>
    </row>
    <row r="71" spans="1:9">
      <c r="A71" s="179">
        <v>13073041</v>
      </c>
      <c r="B71" s="50">
        <v>5358</v>
      </c>
      <c r="C71" s="1" t="s">
        <v>75</v>
      </c>
      <c r="D71" s="59"/>
      <c r="E71" s="59"/>
      <c r="F71" s="59"/>
      <c r="G71" s="59"/>
      <c r="H71" s="59"/>
      <c r="I71" s="124"/>
    </row>
    <row r="72" spans="1:9">
      <c r="A72" s="182">
        <v>13073047</v>
      </c>
      <c r="B72" s="171">
        <v>5358</v>
      </c>
      <c r="C72" s="183" t="s">
        <v>76</v>
      </c>
      <c r="D72" s="59"/>
      <c r="E72" s="59"/>
      <c r="F72" s="59"/>
      <c r="G72" s="59"/>
      <c r="H72" s="59"/>
      <c r="I72" s="124"/>
    </row>
    <row r="73" spans="1:9">
      <c r="A73" s="179">
        <v>13073054</v>
      </c>
      <c r="B73" s="50">
        <v>5358</v>
      </c>
      <c r="C73" s="1" t="s">
        <v>77</v>
      </c>
      <c r="D73" s="59"/>
      <c r="E73" s="59"/>
      <c r="F73" s="59"/>
      <c r="G73" s="59"/>
      <c r="H73" s="59"/>
      <c r="I73" s="124"/>
    </row>
    <row r="74" spans="1:9">
      <c r="A74" s="182">
        <v>13073058</v>
      </c>
      <c r="B74" s="171">
        <v>5358</v>
      </c>
      <c r="C74" s="183" t="s">
        <v>78</v>
      </c>
      <c r="D74" s="59"/>
      <c r="E74" s="59"/>
      <c r="F74" s="59"/>
      <c r="G74" s="59"/>
      <c r="H74" s="59"/>
      <c r="I74" s="124"/>
    </row>
    <row r="75" spans="1:9" ht="17.25">
      <c r="A75" s="180">
        <v>13073060</v>
      </c>
      <c r="B75" s="172">
        <v>5358</v>
      </c>
      <c r="C75" s="181" t="s">
        <v>148</v>
      </c>
      <c r="D75" s="59"/>
      <c r="E75" s="59"/>
      <c r="F75" s="59"/>
      <c r="G75" s="59"/>
      <c r="H75" s="59"/>
      <c r="I75" s="124"/>
    </row>
    <row r="76" spans="1:9">
      <c r="A76" s="179">
        <v>13073061</v>
      </c>
      <c r="B76" s="50">
        <v>5358</v>
      </c>
      <c r="C76" s="1" t="s">
        <v>80</v>
      </c>
      <c r="D76" s="59"/>
      <c r="E76" s="59"/>
      <c r="F76" s="59"/>
      <c r="G76" s="59"/>
      <c r="H76" s="59"/>
      <c r="I76" s="124"/>
    </row>
    <row r="77" spans="1:9">
      <c r="A77" s="179">
        <v>13073087</v>
      </c>
      <c r="B77" s="50">
        <v>5358</v>
      </c>
      <c r="C77" s="1" t="s">
        <v>81</v>
      </c>
      <c r="D77" s="59"/>
      <c r="E77" s="59"/>
      <c r="F77" s="59"/>
      <c r="G77" s="59"/>
      <c r="H77" s="59"/>
      <c r="I77" s="124"/>
    </row>
    <row r="78" spans="1:9">
      <c r="A78" s="179">
        <v>13073099</v>
      </c>
      <c r="B78" s="50">
        <v>5358</v>
      </c>
      <c r="C78" s="1" t="s">
        <v>82</v>
      </c>
      <c r="D78" s="59"/>
      <c r="E78" s="59"/>
      <c r="F78" s="59"/>
      <c r="G78" s="59"/>
      <c r="H78" s="59"/>
      <c r="I78" s="124"/>
    </row>
    <row r="79" spans="1:9">
      <c r="A79" s="179">
        <v>13073104</v>
      </c>
      <c r="B79" s="50">
        <v>5358</v>
      </c>
      <c r="C79" s="1" t="s">
        <v>83</v>
      </c>
      <c r="D79" s="59"/>
      <c r="E79" s="59"/>
      <c r="F79" s="59"/>
      <c r="G79" s="59"/>
      <c r="H79" s="59"/>
      <c r="I79" s="124"/>
    </row>
    <row r="80" spans="1:9">
      <c r="A80" s="179">
        <v>13073004</v>
      </c>
      <c r="B80" s="50">
        <v>5359</v>
      </c>
      <c r="C80" s="1" t="s">
        <v>84</v>
      </c>
      <c r="D80" s="59"/>
      <c r="E80" s="59"/>
      <c r="F80" s="59"/>
      <c r="G80" s="59"/>
      <c r="H80" s="59"/>
      <c r="I80" s="124"/>
    </row>
    <row r="81" spans="1:9">
      <c r="A81" s="179">
        <v>13073013</v>
      </c>
      <c r="B81" s="50">
        <v>5359</v>
      </c>
      <c r="C81" s="1" t="s">
        <v>85</v>
      </c>
      <c r="D81" s="59"/>
      <c r="E81" s="59"/>
      <c r="F81" s="59"/>
      <c r="G81" s="59"/>
      <c r="H81" s="59"/>
      <c r="I81" s="124"/>
    </row>
    <row r="82" spans="1:9">
      <c r="A82" s="179">
        <v>13073019</v>
      </c>
      <c r="B82" s="50">
        <v>5359</v>
      </c>
      <c r="C82" s="1" t="s">
        <v>86</v>
      </c>
      <c r="D82" s="59"/>
      <c r="E82" s="59"/>
      <c r="F82" s="59"/>
      <c r="G82" s="59"/>
      <c r="H82" s="59"/>
      <c r="I82" s="124"/>
    </row>
    <row r="83" spans="1:9">
      <c r="A83" s="179">
        <v>13073030</v>
      </c>
      <c r="B83" s="50">
        <v>5359</v>
      </c>
      <c r="C83" s="1" t="s">
        <v>87</v>
      </c>
      <c r="D83" s="59"/>
      <c r="E83" s="59"/>
      <c r="F83" s="59"/>
      <c r="G83" s="59"/>
      <c r="H83" s="59"/>
      <c r="I83" s="124"/>
    </row>
    <row r="84" spans="1:9">
      <c r="A84" s="179">
        <v>13073052</v>
      </c>
      <c r="B84" s="50">
        <v>5359</v>
      </c>
      <c r="C84" s="1" t="s">
        <v>88</v>
      </c>
      <c r="D84" s="59"/>
      <c r="E84" s="59"/>
      <c r="F84" s="59"/>
      <c r="G84" s="59"/>
      <c r="H84" s="59"/>
      <c r="I84" s="124"/>
    </row>
    <row r="85" spans="1:9">
      <c r="A85" s="179">
        <v>13073071</v>
      </c>
      <c r="B85" s="50">
        <v>5359</v>
      </c>
      <c r="C85" s="1" t="s">
        <v>89</v>
      </c>
      <c r="D85" s="59"/>
      <c r="E85" s="59"/>
      <c r="F85" s="59"/>
      <c r="G85" s="59"/>
      <c r="H85" s="59"/>
      <c r="I85" s="124"/>
    </row>
    <row r="86" spans="1:9">
      <c r="A86" s="179">
        <v>13073078</v>
      </c>
      <c r="B86" s="50">
        <v>5359</v>
      </c>
      <c r="C86" s="1" t="s">
        <v>90</v>
      </c>
      <c r="D86" s="59">
        <v>490818.53</v>
      </c>
      <c r="E86" s="59">
        <v>488888.32000000001</v>
      </c>
      <c r="F86" s="59">
        <v>476977.02</v>
      </c>
      <c r="G86" s="59">
        <v>472530.35</v>
      </c>
      <c r="H86" s="59">
        <v>222280.18</v>
      </c>
      <c r="I86" s="124">
        <v>147155.57</v>
      </c>
    </row>
    <row r="87" spans="1:9">
      <c r="A87" s="179">
        <v>13073101</v>
      </c>
      <c r="B87" s="50">
        <v>5359</v>
      </c>
      <c r="C87" s="1" t="s">
        <v>91</v>
      </c>
      <c r="D87" s="59"/>
      <c r="E87" s="59"/>
      <c r="F87" s="59"/>
      <c r="G87" s="59"/>
      <c r="H87" s="59"/>
      <c r="I87" s="124"/>
    </row>
    <row r="88" spans="1:9">
      <c r="A88" s="179">
        <v>13073007</v>
      </c>
      <c r="B88" s="50">
        <v>5360</v>
      </c>
      <c r="C88" s="1" t="s">
        <v>92</v>
      </c>
      <c r="D88" s="59">
        <v>286069.84999999998</v>
      </c>
      <c r="E88" s="59">
        <v>282673.15999999997</v>
      </c>
      <c r="F88" s="59">
        <v>284491.53000000003</v>
      </c>
      <c r="G88" s="59">
        <v>284314.33</v>
      </c>
      <c r="H88" s="59">
        <v>121618.34</v>
      </c>
      <c r="I88" s="124">
        <v>81715.960000000006</v>
      </c>
    </row>
    <row r="89" spans="1:9">
      <c r="A89" s="179">
        <v>13073015</v>
      </c>
      <c r="B89" s="50">
        <v>5360</v>
      </c>
      <c r="C89" s="1" t="s">
        <v>93</v>
      </c>
      <c r="D89" s="59"/>
      <c r="E89" s="59"/>
      <c r="F89" s="59"/>
      <c r="G89" s="59"/>
      <c r="H89" s="59"/>
      <c r="I89" s="124"/>
    </row>
    <row r="90" spans="1:9">
      <c r="A90" s="179">
        <v>13073016</v>
      </c>
      <c r="B90" s="50">
        <v>5360</v>
      </c>
      <c r="C90" s="1" t="s">
        <v>94</v>
      </c>
      <c r="D90" s="59"/>
      <c r="E90" s="59"/>
      <c r="F90" s="59"/>
      <c r="G90" s="59"/>
      <c r="H90" s="59"/>
      <c r="I90" s="124"/>
    </row>
    <row r="91" spans="1:9">
      <c r="A91" s="179">
        <v>13073020</v>
      </c>
      <c r="B91" s="50">
        <v>5360</v>
      </c>
      <c r="C91" s="1" t="s">
        <v>95</v>
      </c>
      <c r="D91" s="59"/>
      <c r="E91" s="59"/>
      <c r="F91" s="59"/>
      <c r="G91" s="59"/>
      <c r="H91" s="59"/>
      <c r="I91" s="124"/>
    </row>
    <row r="92" spans="1:9">
      <c r="A92" s="179">
        <v>13073022</v>
      </c>
      <c r="B92" s="50">
        <v>5360</v>
      </c>
      <c r="C92" s="1" t="s">
        <v>96</v>
      </c>
      <c r="D92" s="59"/>
      <c r="E92" s="59"/>
      <c r="F92" s="59"/>
      <c r="G92" s="59"/>
      <c r="H92" s="59"/>
      <c r="I92" s="124"/>
    </row>
    <row r="93" spans="1:9">
      <c r="A93" s="179">
        <v>13073032</v>
      </c>
      <c r="B93" s="50">
        <v>5360</v>
      </c>
      <c r="C93" s="1" t="s">
        <v>97</v>
      </c>
      <c r="D93" s="59"/>
      <c r="E93" s="59"/>
      <c r="F93" s="59"/>
      <c r="G93" s="59"/>
      <c r="H93" s="59"/>
      <c r="I93" s="124"/>
    </row>
    <row r="94" spans="1:9">
      <c r="A94" s="179">
        <v>13073033</v>
      </c>
      <c r="B94" s="50">
        <v>5360</v>
      </c>
      <c r="C94" s="1" t="s">
        <v>98</v>
      </c>
      <c r="D94" s="59"/>
      <c r="E94" s="59"/>
      <c r="F94" s="59"/>
      <c r="G94" s="59"/>
      <c r="H94" s="59"/>
      <c r="I94" s="124"/>
    </row>
    <row r="95" spans="1:9">
      <c r="A95" s="179">
        <v>13073039</v>
      </c>
      <c r="B95" s="50">
        <v>5360</v>
      </c>
      <c r="C95" s="1" t="s">
        <v>99</v>
      </c>
      <c r="D95" s="59"/>
      <c r="E95" s="59"/>
      <c r="F95" s="59"/>
      <c r="G95" s="59"/>
      <c r="H95" s="59"/>
      <c r="I95" s="124"/>
    </row>
    <row r="96" spans="1:9">
      <c r="A96" s="179">
        <v>13073050</v>
      </c>
      <c r="B96" s="50">
        <v>5360</v>
      </c>
      <c r="C96" s="1" t="s">
        <v>100</v>
      </c>
      <c r="D96" s="59"/>
      <c r="E96" s="59"/>
      <c r="F96" s="59"/>
      <c r="G96" s="59"/>
      <c r="H96" s="59"/>
      <c r="I96" s="124"/>
    </row>
    <row r="97" spans="1:9">
      <c r="A97" s="179">
        <v>13073093</v>
      </c>
      <c r="B97" s="50">
        <v>5360</v>
      </c>
      <c r="C97" s="1" t="s">
        <v>101</v>
      </c>
      <c r="D97" s="59">
        <v>279556.40000000002</v>
      </c>
      <c r="E97" s="59">
        <v>281100.28000000003</v>
      </c>
      <c r="F97" s="59">
        <v>276787.62</v>
      </c>
      <c r="G97" s="59">
        <v>277006.06</v>
      </c>
      <c r="H97" s="59">
        <v>116761.85</v>
      </c>
      <c r="I97" s="124">
        <v>77607.56</v>
      </c>
    </row>
    <row r="98" spans="1:9">
      <c r="A98" s="179">
        <v>13073001</v>
      </c>
      <c r="B98" s="50">
        <v>5361</v>
      </c>
      <c r="C98" s="1" t="s">
        <v>102</v>
      </c>
      <c r="D98" s="59"/>
      <c r="E98" s="59"/>
      <c r="F98" s="59"/>
      <c r="G98" s="59"/>
      <c r="H98" s="59"/>
      <c r="I98" s="124"/>
    </row>
    <row r="99" spans="1:9">
      <c r="A99" s="179">
        <v>13073075</v>
      </c>
      <c r="B99" s="50">
        <v>5361</v>
      </c>
      <c r="C99" s="1" t="s">
        <v>103</v>
      </c>
      <c r="D99" s="59">
        <v>1887056.77</v>
      </c>
      <c r="E99" s="59">
        <v>1872527.9</v>
      </c>
      <c r="F99" s="59">
        <v>1871480.61</v>
      </c>
      <c r="G99" s="59">
        <v>1867166.04</v>
      </c>
      <c r="H99" s="59">
        <v>708782.97</v>
      </c>
      <c r="I99" s="124">
        <v>475631.33</v>
      </c>
    </row>
    <row r="100" spans="1:9">
      <c r="A100" s="179">
        <v>13073082</v>
      </c>
      <c r="B100" s="50">
        <v>5361</v>
      </c>
      <c r="C100" s="1" t="s">
        <v>104</v>
      </c>
      <c r="D100" s="59"/>
      <c r="E100" s="59"/>
      <c r="F100" s="59"/>
      <c r="G100" s="59"/>
      <c r="H100" s="59"/>
      <c r="I100" s="124"/>
    </row>
    <row r="101" spans="1:9">
      <c r="A101" s="179">
        <v>13073085</v>
      </c>
      <c r="B101" s="50">
        <v>5361</v>
      </c>
      <c r="C101" s="1" t="s">
        <v>105</v>
      </c>
      <c r="D101" s="59"/>
      <c r="E101" s="59"/>
      <c r="F101" s="59"/>
      <c r="G101" s="59"/>
      <c r="H101" s="59"/>
      <c r="I101" s="124"/>
    </row>
    <row r="102" spans="1:9">
      <c r="A102" s="179">
        <v>13073003</v>
      </c>
      <c r="B102" s="50">
        <v>5362</v>
      </c>
      <c r="C102" s="1" t="s">
        <v>106</v>
      </c>
      <c r="D102" s="59"/>
      <c r="E102" s="59"/>
      <c r="F102" s="59"/>
      <c r="G102" s="59"/>
      <c r="H102" s="59"/>
      <c r="I102" s="124"/>
    </row>
    <row r="103" spans="1:9">
      <c r="A103" s="179">
        <v>13073021</v>
      </c>
      <c r="B103" s="50">
        <v>5362</v>
      </c>
      <c r="C103" s="1" t="s">
        <v>107</v>
      </c>
      <c r="D103" s="59"/>
      <c r="E103" s="59"/>
      <c r="F103" s="59"/>
      <c r="G103" s="59"/>
      <c r="H103" s="59"/>
      <c r="I103" s="124"/>
    </row>
    <row r="104" spans="1:9">
      <c r="A104" s="179">
        <v>13073028</v>
      </c>
      <c r="B104" s="50">
        <v>5362</v>
      </c>
      <c r="C104" s="1" t="s">
        <v>108</v>
      </c>
      <c r="D104" s="59"/>
      <c r="E104" s="59"/>
      <c r="F104" s="59"/>
      <c r="G104" s="59"/>
      <c r="H104" s="59"/>
      <c r="I104" s="124"/>
    </row>
    <row r="105" spans="1:9">
      <c r="A105" s="179">
        <v>13073040</v>
      </c>
      <c r="B105" s="50">
        <v>5362</v>
      </c>
      <c r="C105" s="1" t="s">
        <v>109</v>
      </c>
      <c r="D105" s="59"/>
      <c r="E105" s="59"/>
      <c r="F105" s="59"/>
      <c r="G105" s="59"/>
      <c r="H105" s="59"/>
      <c r="I105" s="124"/>
    </row>
    <row r="106" spans="1:9">
      <c r="A106" s="179">
        <v>13073045</v>
      </c>
      <c r="B106" s="50">
        <v>5362</v>
      </c>
      <c r="C106" s="1" t="s">
        <v>110</v>
      </c>
      <c r="D106" s="59"/>
      <c r="E106" s="59"/>
      <c r="F106" s="59"/>
      <c r="G106" s="59"/>
      <c r="H106" s="59"/>
      <c r="I106" s="124"/>
    </row>
    <row r="107" spans="1:9">
      <c r="A107" s="179">
        <v>13073059</v>
      </c>
      <c r="B107" s="50">
        <v>5362</v>
      </c>
      <c r="C107" s="1" t="s">
        <v>111</v>
      </c>
      <c r="D107" s="59"/>
      <c r="E107" s="59"/>
      <c r="F107" s="59"/>
      <c r="G107" s="59"/>
      <c r="H107" s="59"/>
      <c r="I107" s="124"/>
    </row>
    <row r="108" spans="1:9">
      <c r="A108" s="179">
        <v>13073073</v>
      </c>
      <c r="B108" s="50">
        <v>5362</v>
      </c>
      <c r="C108" s="1" t="s">
        <v>112</v>
      </c>
      <c r="D108" s="59"/>
      <c r="E108" s="59"/>
      <c r="F108" s="59"/>
      <c r="G108" s="59"/>
      <c r="H108" s="59"/>
      <c r="I108" s="124"/>
    </row>
    <row r="109" spans="1:9">
      <c r="A109" s="179">
        <v>13073079</v>
      </c>
      <c r="B109" s="50">
        <v>5362</v>
      </c>
      <c r="C109" s="1" t="s">
        <v>113</v>
      </c>
      <c r="D109" s="59">
        <v>364910.84</v>
      </c>
      <c r="E109" s="59">
        <v>363114.49</v>
      </c>
      <c r="F109" s="59">
        <v>356413.51</v>
      </c>
      <c r="G109" s="59">
        <v>355710.49</v>
      </c>
      <c r="H109" s="59">
        <v>160087.65</v>
      </c>
      <c r="I109" s="124">
        <v>106209.13</v>
      </c>
    </row>
    <row r="110" spans="1:9">
      <c r="A110" s="179">
        <v>13073081</v>
      </c>
      <c r="B110" s="50">
        <v>5362</v>
      </c>
      <c r="C110" s="1" t="s">
        <v>114</v>
      </c>
      <c r="D110" s="59"/>
      <c r="E110" s="59"/>
      <c r="F110" s="59"/>
      <c r="G110" s="59"/>
      <c r="H110" s="59"/>
      <c r="I110" s="124"/>
    </row>
    <row r="111" spans="1:9">
      <c r="A111" s="179">
        <v>13073092</v>
      </c>
      <c r="B111" s="50">
        <v>5362</v>
      </c>
      <c r="C111" s="1" t="s">
        <v>115</v>
      </c>
      <c r="D111" s="59"/>
      <c r="E111" s="59"/>
      <c r="F111" s="59"/>
      <c r="G111" s="59"/>
      <c r="H111" s="59"/>
      <c r="I111" s="124"/>
    </row>
    <row r="112" spans="1:9" ht="17.25" thickBot="1">
      <c r="A112" s="179">
        <v>13073095</v>
      </c>
      <c r="B112" s="51">
        <v>5362</v>
      </c>
      <c r="C112" s="23" t="s">
        <v>116</v>
      </c>
      <c r="D112" s="65"/>
      <c r="E112" s="65"/>
      <c r="F112" s="65"/>
      <c r="G112" s="65"/>
      <c r="H112" s="65"/>
      <c r="I112" s="218"/>
    </row>
    <row r="113" spans="1:9" ht="17.25" thickBot="1">
      <c r="A113" s="138"/>
      <c r="B113" s="24"/>
      <c r="C113" s="46" t="s">
        <v>117</v>
      </c>
      <c r="D113" s="81">
        <f t="shared" ref="D113:F113" si="0">SUM(D7:D112)</f>
        <v>18835920.420000002</v>
      </c>
      <c r="E113" s="81">
        <f t="shared" si="0"/>
        <v>18793255.700000003</v>
      </c>
      <c r="F113" s="81">
        <f t="shared" si="0"/>
        <v>18829593.140000001</v>
      </c>
      <c r="G113" s="81">
        <f>SUM(G7:G112)</f>
        <v>18828635.440000001</v>
      </c>
      <c r="H113" s="72">
        <f t="shared" ref="H113:I113" si="1">SUM(H7:H112)</f>
        <v>6613188.5699999994</v>
      </c>
      <c r="I113" s="82">
        <f t="shared" si="1"/>
        <v>4417065.2799999993</v>
      </c>
    </row>
    <row r="114" spans="1:9">
      <c r="A114" s="67"/>
      <c r="B114" s="67"/>
      <c r="C114" s="2" t="s">
        <v>128</v>
      </c>
      <c r="D114" s="55">
        <f>COUNT(D7:D112)</f>
        <v>19</v>
      </c>
      <c r="E114" s="55">
        <f t="shared" ref="E114:G114" si="2">COUNT(E7:E112)</f>
        <v>19</v>
      </c>
      <c r="F114" s="55">
        <f t="shared" si="2"/>
        <v>19</v>
      </c>
      <c r="G114" s="55">
        <f t="shared" si="2"/>
        <v>19</v>
      </c>
      <c r="H114" s="55">
        <f>COUNT(H7:H112)</f>
        <v>19</v>
      </c>
      <c r="I114" s="55">
        <f>COUNT(I7:I112)</f>
        <v>19</v>
      </c>
    </row>
    <row r="116" spans="1:9">
      <c r="A116" s="144" t="s">
        <v>141</v>
      </c>
      <c r="C116" s="52"/>
    </row>
    <row r="117" spans="1:9" ht="20.25">
      <c r="B117" s="147">
        <v>1</v>
      </c>
      <c r="C117" s="56" t="s">
        <v>145</v>
      </c>
    </row>
    <row r="118" spans="1:9" ht="20.25">
      <c r="B118" s="148">
        <v>2</v>
      </c>
      <c r="C118" s="56" t="s">
        <v>146</v>
      </c>
    </row>
  </sheetData>
  <autoFilter ref="A6:I114" xr:uid="{A6222A99-0828-4072-9627-67BA54950A75}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5"/>
  <sheetViews>
    <sheetView workbookViewId="0">
      <selection activeCell="D1" sqref="D1"/>
    </sheetView>
  </sheetViews>
  <sheetFormatPr baseColWidth="10" defaultRowHeight="15"/>
  <cols>
    <col min="1" max="2" width="11.5703125" bestFit="1" customWidth="1"/>
    <col min="3" max="3" width="22.7109375" bestFit="1" customWidth="1"/>
    <col min="4" max="8" width="16.28515625" customWidth="1"/>
  </cols>
  <sheetData>
    <row r="1" spans="1:8" s="27" customFormat="1" ht="18">
      <c r="A1" s="28" t="s">
        <v>126</v>
      </c>
    </row>
    <row r="2" spans="1:8" s="27" customFormat="1" ht="16.5">
      <c r="A2" s="29" t="s">
        <v>188</v>
      </c>
    </row>
    <row r="3" spans="1:8" s="27" customFormat="1" ht="17.25" thickBot="1"/>
    <row r="4" spans="1:8" ht="45.75" thickBot="1">
      <c r="A4" s="138" t="s">
        <v>0</v>
      </c>
      <c r="B4" s="60" t="s">
        <v>1</v>
      </c>
      <c r="C4" s="73" t="s">
        <v>8</v>
      </c>
      <c r="D4" s="19" t="s">
        <v>119</v>
      </c>
      <c r="E4" s="20" t="s">
        <v>120</v>
      </c>
      <c r="F4" s="20" t="s">
        <v>121</v>
      </c>
      <c r="G4" s="20" t="s">
        <v>122</v>
      </c>
      <c r="H4" s="58" t="s">
        <v>125</v>
      </c>
    </row>
    <row r="5" spans="1:8" ht="15.75">
      <c r="A5" s="160">
        <v>13073088</v>
      </c>
      <c r="B5" s="74">
        <v>301</v>
      </c>
      <c r="C5" s="75" t="s">
        <v>123</v>
      </c>
      <c r="D5" s="61">
        <v>2310083.88</v>
      </c>
      <c r="E5" s="62">
        <v>2327189.1800000002</v>
      </c>
      <c r="F5" s="62">
        <v>2446148.29</v>
      </c>
      <c r="G5" s="62">
        <v>2610354.6</v>
      </c>
      <c r="H5" s="63">
        <v>2753610.51</v>
      </c>
    </row>
    <row r="6" spans="1:8" ht="15.75">
      <c r="A6" s="160">
        <v>13073011</v>
      </c>
      <c r="B6" s="76">
        <v>311</v>
      </c>
      <c r="C6" s="77" t="s">
        <v>12</v>
      </c>
      <c r="D6" s="64">
        <v>206691.65</v>
      </c>
      <c r="E6" s="59">
        <v>208222.12</v>
      </c>
      <c r="F6" s="59">
        <v>218865.82</v>
      </c>
      <c r="G6" s="59">
        <v>190729.52</v>
      </c>
      <c r="H6" s="68">
        <v>195595.05</v>
      </c>
    </row>
    <row r="7" spans="1:8" ht="15.75">
      <c r="A7" s="160">
        <v>13073035</v>
      </c>
      <c r="B7" s="76">
        <v>312</v>
      </c>
      <c r="C7" s="77" t="s">
        <v>13</v>
      </c>
      <c r="D7" s="64">
        <v>310602.57</v>
      </c>
      <c r="E7" s="59">
        <v>312902.46000000002</v>
      </c>
      <c r="F7" s="59">
        <v>328897.12</v>
      </c>
      <c r="G7" s="59">
        <v>402109.8</v>
      </c>
      <c r="H7" s="68">
        <v>409929.47</v>
      </c>
    </row>
    <row r="8" spans="1:8" ht="15.75">
      <c r="A8" s="160">
        <v>13073055</v>
      </c>
      <c r="B8" s="76">
        <v>313</v>
      </c>
      <c r="C8" s="77" t="s">
        <v>14</v>
      </c>
      <c r="D8" s="64">
        <v>190001.05</v>
      </c>
      <c r="E8" s="59">
        <v>191407.93</v>
      </c>
      <c r="F8" s="59">
        <v>201192.15</v>
      </c>
      <c r="G8" s="59">
        <v>191334.97</v>
      </c>
      <c r="H8" s="68">
        <v>203090.8</v>
      </c>
    </row>
    <row r="9" spans="1:8" ht="15.75">
      <c r="A9" s="160">
        <v>13073070</v>
      </c>
      <c r="B9" s="76">
        <v>314</v>
      </c>
      <c r="C9" s="77" t="s">
        <v>15</v>
      </c>
      <c r="D9" s="64">
        <v>151399.41</v>
      </c>
      <c r="E9" s="59">
        <v>152520.47</v>
      </c>
      <c r="F9" s="59">
        <v>160316.87</v>
      </c>
      <c r="G9" s="59">
        <v>171895.1</v>
      </c>
      <c r="H9" s="68">
        <v>183410.67</v>
      </c>
    </row>
    <row r="10" spans="1:8" ht="15.75">
      <c r="A10" s="160">
        <v>13073080</v>
      </c>
      <c r="B10" s="76">
        <v>315</v>
      </c>
      <c r="C10" s="77" t="s">
        <v>16</v>
      </c>
      <c r="D10" s="64">
        <v>343028.47999999998</v>
      </c>
      <c r="E10" s="59">
        <v>345568.47</v>
      </c>
      <c r="F10" s="59">
        <v>363232.92</v>
      </c>
      <c r="G10" s="59">
        <v>354119.23</v>
      </c>
      <c r="H10" s="68">
        <v>363376.93</v>
      </c>
    </row>
    <row r="11" spans="1:8" ht="15.75">
      <c r="A11" s="160">
        <v>13073089</v>
      </c>
      <c r="B11" s="76">
        <v>316</v>
      </c>
      <c r="C11" s="77" t="s">
        <v>17</v>
      </c>
      <c r="D11" s="64">
        <v>171527.69</v>
      </c>
      <c r="E11" s="59">
        <v>172797.79</v>
      </c>
      <c r="F11" s="59">
        <v>181630.71</v>
      </c>
      <c r="G11" s="59">
        <v>191641.34</v>
      </c>
      <c r="H11" s="68">
        <v>206838.67</v>
      </c>
    </row>
    <row r="12" spans="1:8" ht="15.75">
      <c r="A12" s="160">
        <v>13073105</v>
      </c>
      <c r="B12" s="76">
        <v>317</v>
      </c>
      <c r="C12" s="77" t="s">
        <v>18</v>
      </c>
      <c r="D12" s="64">
        <v>122283.36</v>
      </c>
      <c r="E12" s="59">
        <v>123188.82</v>
      </c>
      <c r="F12" s="59">
        <v>129485.88</v>
      </c>
      <c r="G12" s="59">
        <v>102042.89</v>
      </c>
      <c r="H12" s="68">
        <v>107793.12</v>
      </c>
    </row>
    <row r="13" spans="1:8" ht="15.75">
      <c r="A13" s="160">
        <v>13073005</v>
      </c>
      <c r="B13" s="76">
        <v>5351</v>
      </c>
      <c r="C13" s="77" t="s">
        <v>19</v>
      </c>
      <c r="D13" s="64">
        <v>33468.65</v>
      </c>
      <c r="E13" s="59">
        <v>33716.480000000003</v>
      </c>
      <c r="F13" s="59">
        <v>35439.96</v>
      </c>
      <c r="G13" s="59">
        <v>60135.93</v>
      </c>
      <c r="H13" s="68">
        <v>59988.75</v>
      </c>
    </row>
    <row r="14" spans="1:8" ht="15.75">
      <c r="A14" s="160">
        <v>13073037</v>
      </c>
      <c r="B14" s="76">
        <v>5351</v>
      </c>
      <c r="C14" s="77" t="s">
        <v>20</v>
      </c>
      <c r="D14" s="64">
        <v>34275.94</v>
      </c>
      <c r="E14" s="59">
        <v>34529.74</v>
      </c>
      <c r="F14" s="59">
        <v>36294.800000000003</v>
      </c>
      <c r="G14" s="59">
        <v>40389.699999999997</v>
      </c>
      <c r="H14" s="68">
        <v>44678.61</v>
      </c>
    </row>
    <row r="15" spans="1:8" ht="15.75">
      <c r="A15" s="160">
        <v>13073044</v>
      </c>
      <c r="B15" s="76">
        <v>5351</v>
      </c>
      <c r="C15" s="77" t="s">
        <v>21</v>
      </c>
      <c r="D15" s="64">
        <v>37094.71</v>
      </c>
      <c r="E15" s="59">
        <v>37369.379999999997</v>
      </c>
      <c r="F15" s="59">
        <v>39279.589999999997</v>
      </c>
      <c r="G15" s="59">
        <v>38266.99</v>
      </c>
      <c r="H15" s="68">
        <v>42493.61</v>
      </c>
    </row>
    <row r="16" spans="1:8" ht="15.75">
      <c r="A16" s="160">
        <v>13073046</v>
      </c>
      <c r="B16" s="76">
        <v>5351</v>
      </c>
      <c r="C16" s="77" t="s">
        <v>22</v>
      </c>
      <c r="D16" s="64">
        <v>111512.85</v>
      </c>
      <c r="E16" s="59">
        <v>112338.56</v>
      </c>
      <c r="F16" s="59">
        <v>118080.98</v>
      </c>
      <c r="G16" s="59">
        <v>96272.93</v>
      </c>
      <c r="H16" s="68">
        <v>99356.61</v>
      </c>
    </row>
    <row r="17" spans="1:8" ht="15.75">
      <c r="A17" s="160">
        <v>13073066</v>
      </c>
      <c r="B17" s="76">
        <v>5351</v>
      </c>
      <c r="C17" s="77" t="s">
        <v>23</v>
      </c>
      <c r="D17" s="64">
        <v>54047.67</v>
      </c>
      <c r="E17" s="59">
        <v>54447.87</v>
      </c>
      <c r="F17" s="59">
        <v>57231.09</v>
      </c>
      <c r="G17" s="59">
        <v>62864.08</v>
      </c>
      <c r="H17" s="68">
        <v>64366.33</v>
      </c>
    </row>
    <row r="18" spans="1:8" ht="15.75">
      <c r="A18" s="160">
        <v>13073068</v>
      </c>
      <c r="B18" s="76">
        <v>5351</v>
      </c>
      <c r="C18" s="77" t="s">
        <v>24</v>
      </c>
      <c r="D18" s="64">
        <v>99464.13</v>
      </c>
      <c r="E18" s="59">
        <v>100200.63</v>
      </c>
      <c r="F18" s="59">
        <v>105322.59</v>
      </c>
      <c r="G18" s="59">
        <v>104778.33</v>
      </c>
      <c r="H18" s="68">
        <v>106859.95</v>
      </c>
    </row>
    <row r="19" spans="1:8" ht="15.75">
      <c r="A19" s="160">
        <v>13073009</v>
      </c>
      <c r="B19" s="76">
        <v>5352</v>
      </c>
      <c r="C19" s="77" t="s">
        <v>25</v>
      </c>
      <c r="D19" s="64">
        <v>230123.07</v>
      </c>
      <c r="E19" s="59">
        <v>231827.04</v>
      </c>
      <c r="F19" s="59">
        <v>243677.36</v>
      </c>
      <c r="G19" s="59">
        <v>368095.51</v>
      </c>
      <c r="H19" s="68">
        <v>385249.64</v>
      </c>
    </row>
    <row r="20" spans="1:8" ht="15.75">
      <c r="A20" s="160">
        <v>13073018</v>
      </c>
      <c r="B20" s="76">
        <v>5352</v>
      </c>
      <c r="C20" s="77" t="s">
        <v>26</v>
      </c>
      <c r="D20" s="64">
        <v>11510.53</v>
      </c>
      <c r="E20" s="59">
        <v>11595.76</v>
      </c>
      <c r="F20" s="59">
        <v>12188.5</v>
      </c>
      <c r="G20" s="59">
        <v>20045.310000000001</v>
      </c>
      <c r="H20" s="68">
        <v>22494.83</v>
      </c>
    </row>
    <row r="21" spans="1:8" ht="15.75">
      <c r="A21" s="160">
        <v>13073025</v>
      </c>
      <c r="B21" s="76">
        <v>5352</v>
      </c>
      <c r="C21" s="77" t="s">
        <v>27</v>
      </c>
      <c r="D21" s="64">
        <v>23148.87</v>
      </c>
      <c r="E21" s="59">
        <v>23320.28</v>
      </c>
      <c r="F21" s="59">
        <v>24512.35</v>
      </c>
      <c r="G21" s="59">
        <v>32190.67</v>
      </c>
      <c r="H21" s="68">
        <v>33116.339999999997</v>
      </c>
    </row>
    <row r="22" spans="1:8" ht="15.75">
      <c r="A22" s="160">
        <v>13073042</v>
      </c>
      <c r="B22" s="76">
        <v>5352</v>
      </c>
      <c r="C22" s="77" t="s">
        <v>28</v>
      </c>
      <c r="D22" s="64">
        <v>10400.51</v>
      </c>
      <c r="E22" s="59">
        <v>10477.52</v>
      </c>
      <c r="F22" s="59">
        <v>11013.1</v>
      </c>
      <c r="G22" s="59">
        <v>7899.95</v>
      </c>
      <c r="H22" s="68">
        <v>7814.39</v>
      </c>
    </row>
    <row r="23" spans="1:8" ht="15.75">
      <c r="A23" s="160">
        <v>13073043</v>
      </c>
      <c r="B23" s="76">
        <v>5352</v>
      </c>
      <c r="C23" s="77" t="s">
        <v>29</v>
      </c>
      <c r="D23" s="64">
        <v>17679.52</v>
      </c>
      <c r="E23" s="59">
        <v>17810.43</v>
      </c>
      <c r="F23" s="59">
        <v>18720.849999999999</v>
      </c>
      <c r="G23" s="59">
        <v>25815.27</v>
      </c>
      <c r="H23" s="68">
        <v>28116.65</v>
      </c>
    </row>
    <row r="24" spans="1:8" ht="15.75">
      <c r="A24" s="160">
        <v>13073051</v>
      </c>
      <c r="B24" s="76">
        <v>5352</v>
      </c>
      <c r="C24" s="77" t="s">
        <v>30</v>
      </c>
      <c r="D24" s="64">
        <v>18217.71</v>
      </c>
      <c r="E24" s="59">
        <v>18352.61</v>
      </c>
      <c r="F24" s="59">
        <v>19290.740000000002</v>
      </c>
      <c r="G24" s="59">
        <v>22780.75</v>
      </c>
      <c r="H24" s="68">
        <v>20620.900000000001</v>
      </c>
    </row>
    <row r="25" spans="1:8" ht="15.75">
      <c r="A25" s="160">
        <v>13073053</v>
      </c>
      <c r="B25" s="76">
        <v>5352</v>
      </c>
      <c r="C25" s="77" t="s">
        <v>31</v>
      </c>
      <c r="D25" s="64">
        <v>17201.88</v>
      </c>
      <c r="E25" s="59">
        <v>17329.25</v>
      </c>
      <c r="F25" s="59">
        <v>18215.07</v>
      </c>
      <c r="G25" s="59">
        <v>27332.52</v>
      </c>
      <c r="H25" s="68">
        <v>27494.53</v>
      </c>
    </row>
    <row r="26" spans="1:8" ht="15.75">
      <c r="A26" s="160">
        <v>13073069</v>
      </c>
      <c r="B26" s="76">
        <v>5352</v>
      </c>
      <c r="C26" s="77" t="s">
        <v>32</v>
      </c>
      <c r="D26" s="64">
        <v>29391.87</v>
      </c>
      <c r="E26" s="59">
        <v>29609.51</v>
      </c>
      <c r="F26" s="59">
        <v>31123.06</v>
      </c>
      <c r="G26" s="59">
        <v>31891.59</v>
      </c>
      <c r="H26" s="68">
        <v>31553.46</v>
      </c>
    </row>
    <row r="27" spans="1:8" ht="15.75">
      <c r="A27" s="160">
        <v>13073077</v>
      </c>
      <c r="B27" s="76">
        <v>5352</v>
      </c>
      <c r="C27" s="77" t="s">
        <v>33</v>
      </c>
      <c r="D27" s="64">
        <v>47118.48</v>
      </c>
      <c r="E27" s="59">
        <v>47467.38</v>
      </c>
      <c r="F27" s="59">
        <v>49893.77</v>
      </c>
      <c r="G27" s="59">
        <v>64687.7</v>
      </c>
      <c r="H27" s="68">
        <v>65299.51</v>
      </c>
    </row>
    <row r="28" spans="1:8" ht="15.75">
      <c r="A28" s="160">
        <v>13073094</v>
      </c>
      <c r="B28" s="76">
        <v>5352</v>
      </c>
      <c r="C28" s="77" t="s">
        <v>34</v>
      </c>
      <c r="D28" s="64">
        <v>32917.01</v>
      </c>
      <c r="E28" s="59">
        <v>33160.75</v>
      </c>
      <c r="F28" s="59">
        <v>34855.83</v>
      </c>
      <c r="G28" s="59">
        <v>48895.09</v>
      </c>
      <c r="H28" s="68">
        <v>52181.95</v>
      </c>
    </row>
    <row r="29" spans="1:8" ht="15.75">
      <c r="A29" s="160">
        <v>13073010</v>
      </c>
      <c r="B29" s="76">
        <v>5353</v>
      </c>
      <c r="C29" s="77" t="s">
        <v>35</v>
      </c>
      <c r="D29" s="64">
        <v>551993.97</v>
      </c>
      <c r="E29" s="59">
        <v>556081.28</v>
      </c>
      <c r="F29" s="59">
        <v>584506.53</v>
      </c>
      <c r="G29" s="59">
        <v>630187.21</v>
      </c>
      <c r="H29" s="68">
        <v>645833.15</v>
      </c>
    </row>
    <row r="30" spans="1:8" ht="15.75">
      <c r="A30" s="160">
        <v>13073014</v>
      </c>
      <c r="B30" s="76">
        <v>5353</v>
      </c>
      <c r="C30" s="77" t="s">
        <v>36</v>
      </c>
      <c r="D30" s="64">
        <v>9976.69</v>
      </c>
      <c r="E30" s="59">
        <v>10050.56</v>
      </c>
      <c r="F30" s="59">
        <v>10564.32</v>
      </c>
      <c r="G30" s="59">
        <v>9417.2099999999991</v>
      </c>
      <c r="H30" s="68">
        <v>11251.21</v>
      </c>
    </row>
    <row r="31" spans="1:8" ht="15.75">
      <c r="A31" s="160">
        <v>13073027</v>
      </c>
      <c r="B31" s="76">
        <v>5353</v>
      </c>
      <c r="C31" s="77" t="s">
        <v>37</v>
      </c>
      <c r="D31" s="64">
        <v>71041</v>
      </c>
      <c r="E31" s="59">
        <v>71567.03</v>
      </c>
      <c r="F31" s="59">
        <v>75225.33</v>
      </c>
      <c r="G31" s="59">
        <v>96579.3</v>
      </c>
      <c r="H31" s="68">
        <v>96860.56</v>
      </c>
    </row>
    <row r="32" spans="1:8" ht="15.75">
      <c r="A32" s="160">
        <v>13073038</v>
      </c>
      <c r="B32" s="76">
        <v>5353</v>
      </c>
      <c r="C32" s="77" t="s">
        <v>38</v>
      </c>
      <c r="D32" s="64">
        <v>24218.52</v>
      </c>
      <c r="E32" s="59">
        <v>24397.85</v>
      </c>
      <c r="F32" s="59">
        <v>25645</v>
      </c>
      <c r="G32" s="59">
        <v>27026.16</v>
      </c>
      <c r="H32" s="68">
        <v>25931.65</v>
      </c>
    </row>
    <row r="33" spans="1:8" ht="15.75">
      <c r="A33" s="160">
        <v>13073049</v>
      </c>
      <c r="B33" s="76">
        <v>5353</v>
      </c>
      <c r="C33" s="77" t="s">
        <v>39</v>
      </c>
      <c r="D33" s="64">
        <v>8436.1200000000008</v>
      </c>
      <c r="E33" s="59">
        <v>8498.59</v>
      </c>
      <c r="F33" s="59">
        <v>8933.01</v>
      </c>
      <c r="G33" s="59">
        <v>7899.95</v>
      </c>
      <c r="H33" s="68">
        <v>6251.52</v>
      </c>
    </row>
    <row r="34" spans="1:8" ht="15.75">
      <c r="A34" s="160">
        <v>13073063</v>
      </c>
      <c r="B34" s="76">
        <v>5353</v>
      </c>
      <c r="C34" s="77" t="s">
        <v>40</v>
      </c>
      <c r="D34" s="64">
        <v>25664.91</v>
      </c>
      <c r="E34" s="59">
        <v>25854.95</v>
      </c>
      <c r="F34" s="59">
        <v>27176.58</v>
      </c>
      <c r="G34" s="59">
        <v>42519.69</v>
      </c>
      <c r="H34" s="68">
        <v>42804.67</v>
      </c>
    </row>
    <row r="35" spans="1:8" ht="15.75">
      <c r="A35" s="160">
        <v>13073064</v>
      </c>
      <c r="B35" s="76">
        <v>5353</v>
      </c>
      <c r="C35" s="77" t="s">
        <v>41</v>
      </c>
      <c r="D35" s="64">
        <v>15903.5</v>
      </c>
      <c r="E35" s="59">
        <v>16021.26</v>
      </c>
      <c r="F35" s="59">
        <v>16840.22</v>
      </c>
      <c r="G35" s="59">
        <v>23692.560000000001</v>
      </c>
      <c r="H35" s="68">
        <v>23435.599999999999</v>
      </c>
    </row>
    <row r="36" spans="1:8" ht="15.75">
      <c r="A36" s="160">
        <v>13073065</v>
      </c>
      <c r="B36" s="76">
        <v>5353</v>
      </c>
      <c r="C36" s="77" t="s">
        <v>42</v>
      </c>
      <c r="D36" s="64">
        <v>39469.47</v>
      </c>
      <c r="E36" s="59">
        <v>39761.72</v>
      </c>
      <c r="F36" s="59">
        <v>41794.230000000003</v>
      </c>
      <c r="G36" s="59">
        <v>43431.51</v>
      </c>
      <c r="H36" s="68">
        <v>49678.31</v>
      </c>
    </row>
    <row r="37" spans="1:8" ht="15.75">
      <c r="A37" s="160">
        <v>13073072</v>
      </c>
      <c r="B37" s="76">
        <v>5353</v>
      </c>
      <c r="C37" s="77" t="s">
        <v>43</v>
      </c>
      <c r="D37" s="64">
        <v>10508.15</v>
      </c>
      <c r="E37" s="59">
        <v>10585.96</v>
      </c>
      <c r="F37" s="59">
        <v>11127.08</v>
      </c>
      <c r="G37" s="59">
        <v>11539.91</v>
      </c>
      <c r="H37" s="68">
        <v>10932.57</v>
      </c>
    </row>
    <row r="38" spans="1:8" ht="15.75">
      <c r="A38" s="160">
        <v>13073074</v>
      </c>
      <c r="B38" s="76">
        <v>5353</v>
      </c>
      <c r="C38" s="77" t="s">
        <v>44</v>
      </c>
      <c r="D38" s="64">
        <v>8099.75</v>
      </c>
      <c r="E38" s="59">
        <v>8159.73</v>
      </c>
      <c r="F38" s="59">
        <v>8576.83</v>
      </c>
      <c r="G38" s="59">
        <v>17309.87</v>
      </c>
      <c r="H38" s="68">
        <v>18746.96</v>
      </c>
    </row>
    <row r="39" spans="1:8" ht="15.75">
      <c r="A39" s="160">
        <v>13073083</v>
      </c>
      <c r="B39" s="76">
        <v>5353</v>
      </c>
      <c r="C39" s="77" t="s">
        <v>45</v>
      </c>
      <c r="D39" s="64">
        <v>39826.019999999997</v>
      </c>
      <c r="E39" s="59">
        <v>40120.910000000003</v>
      </c>
      <c r="F39" s="59">
        <v>42171.78</v>
      </c>
      <c r="G39" s="59">
        <v>41607.879999999997</v>
      </c>
      <c r="H39" s="68">
        <v>39989.97</v>
      </c>
    </row>
    <row r="40" spans="1:8" ht="15.75">
      <c r="A40" s="160">
        <v>13073002</v>
      </c>
      <c r="B40" s="76">
        <v>5354</v>
      </c>
      <c r="C40" s="77" t="s">
        <v>46</v>
      </c>
      <c r="D40" s="64">
        <v>34242.300000000003</v>
      </c>
      <c r="E40" s="59">
        <v>34495.85</v>
      </c>
      <c r="F40" s="59">
        <v>36259.18</v>
      </c>
      <c r="G40" s="59">
        <v>20351.68</v>
      </c>
      <c r="H40" s="68">
        <v>19998.78</v>
      </c>
    </row>
    <row r="41" spans="1:8" ht="15.75">
      <c r="A41" s="160">
        <v>13073012</v>
      </c>
      <c r="B41" s="76">
        <v>5354</v>
      </c>
      <c r="C41" s="77" t="s">
        <v>47</v>
      </c>
      <c r="D41" s="64">
        <v>43909.53</v>
      </c>
      <c r="E41" s="59">
        <v>44234.66</v>
      </c>
      <c r="F41" s="59">
        <v>46495.81</v>
      </c>
      <c r="G41" s="59">
        <v>40090.620000000003</v>
      </c>
      <c r="H41" s="68">
        <v>43745.440000000002</v>
      </c>
    </row>
    <row r="42" spans="1:8" ht="15.75">
      <c r="A42" s="160">
        <v>13073017</v>
      </c>
      <c r="B42" s="76">
        <v>5354</v>
      </c>
      <c r="C42" s="77" t="s">
        <v>48</v>
      </c>
      <c r="D42" s="64">
        <v>63499.62</v>
      </c>
      <c r="E42" s="59">
        <v>63969.81</v>
      </c>
      <c r="F42" s="59">
        <v>67239.759999999995</v>
      </c>
      <c r="G42" s="59">
        <v>48895.09</v>
      </c>
      <c r="H42" s="68">
        <v>50619.07</v>
      </c>
    </row>
    <row r="43" spans="1:8" ht="15.75">
      <c r="A43" s="160">
        <v>13073067</v>
      </c>
      <c r="B43" s="76">
        <v>5354</v>
      </c>
      <c r="C43" s="77" t="s">
        <v>49</v>
      </c>
      <c r="D43" s="64">
        <v>70462.45</v>
      </c>
      <c r="E43" s="59">
        <v>70984.2</v>
      </c>
      <c r="F43" s="59">
        <v>74612.7</v>
      </c>
      <c r="G43" s="59">
        <v>43125.14</v>
      </c>
      <c r="H43" s="68">
        <v>46552.55</v>
      </c>
    </row>
    <row r="44" spans="1:8" ht="15.75">
      <c r="A44" s="160">
        <v>13073100</v>
      </c>
      <c r="B44" s="76">
        <v>5354</v>
      </c>
      <c r="C44" s="77" t="s">
        <v>50</v>
      </c>
      <c r="D44" s="64">
        <v>27467.84</v>
      </c>
      <c r="E44" s="59">
        <v>27671.23</v>
      </c>
      <c r="F44" s="59">
        <v>29085.7</v>
      </c>
      <c r="G44" s="59">
        <v>27332.52</v>
      </c>
      <c r="H44" s="68">
        <v>26872.41</v>
      </c>
    </row>
    <row r="45" spans="1:8" ht="15.75">
      <c r="A45" s="160">
        <v>13073103</v>
      </c>
      <c r="B45" s="76">
        <v>5354</v>
      </c>
      <c r="C45" s="77" t="s">
        <v>51</v>
      </c>
      <c r="D45" s="64">
        <v>64858.55</v>
      </c>
      <c r="E45" s="59">
        <v>65338.8</v>
      </c>
      <c r="F45" s="59">
        <v>68678.73</v>
      </c>
      <c r="G45" s="59">
        <v>30367.040000000001</v>
      </c>
      <c r="H45" s="68">
        <v>32494.22</v>
      </c>
    </row>
    <row r="46" spans="1:8" ht="15.75">
      <c r="A46" s="160">
        <v>13073024</v>
      </c>
      <c r="B46" s="76">
        <v>5355</v>
      </c>
      <c r="C46" s="77" t="s">
        <v>52</v>
      </c>
      <c r="D46" s="64">
        <v>43263.7</v>
      </c>
      <c r="E46" s="59">
        <v>43584.05</v>
      </c>
      <c r="F46" s="59">
        <v>45811.94</v>
      </c>
      <c r="G46" s="59">
        <v>64994.07</v>
      </c>
      <c r="H46" s="68">
        <v>68114.210000000006</v>
      </c>
    </row>
    <row r="47" spans="1:8" ht="15.75">
      <c r="A47" s="160">
        <v>13073029</v>
      </c>
      <c r="B47" s="76">
        <v>5355</v>
      </c>
      <c r="C47" s="77" t="s">
        <v>53</v>
      </c>
      <c r="D47" s="64">
        <v>16179.32</v>
      </c>
      <c r="E47" s="59">
        <v>16299.12</v>
      </c>
      <c r="F47" s="59">
        <v>17132.28</v>
      </c>
      <c r="G47" s="59">
        <v>22780.75</v>
      </c>
      <c r="H47" s="68">
        <v>23746.65</v>
      </c>
    </row>
    <row r="48" spans="1:8" ht="15.75">
      <c r="A48" s="160">
        <v>13073034</v>
      </c>
      <c r="B48" s="76">
        <v>5355</v>
      </c>
      <c r="C48" s="77" t="s">
        <v>54</v>
      </c>
      <c r="D48" s="64">
        <v>16085.14</v>
      </c>
      <c r="E48" s="59">
        <v>16204.24</v>
      </c>
      <c r="F48" s="59">
        <v>17032.55</v>
      </c>
      <c r="G48" s="59">
        <v>27033.45</v>
      </c>
      <c r="H48" s="68">
        <v>27183.47</v>
      </c>
    </row>
    <row r="49" spans="1:8" ht="15.75">
      <c r="A49" s="160">
        <v>13073057</v>
      </c>
      <c r="B49" s="76">
        <v>5355</v>
      </c>
      <c r="C49" s="77" t="s">
        <v>55</v>
      </c>
      <c r="D49" s="64">
        <v>6754.28</v>
      </c>
      <c r="E49" s="59">
        <v>6804.29</v>
      </c>
      <c r="F49" s="59">
        <v>7152.11</v>
      </c>
      <c r="G49" s="59">
        <v>15792.61</v>
      </c>
      <c r="H49" s="68">
        <v>16873.02</v>
      </c>
    </row>
    <row r="50" spans="1:8" ht="15.75">
      <c r="A50" s="160">
        <v>13073062</v>
      </c>
      <c r="B50" s="76">
        <v>5355</v>
      </c>
      <c r="C50" s="77" t="s">
        <v>56</v>
      </c>
      <c r="D50" s="64">
        <v>23821.61</v>
      </c>
      <c r="E50" s="59">
        <v>23998</v>
      </c>
      <c r="F50" s="59">
        <v>25224.71</v>
      </c>
      <c r="G50" s="59">
        <v>31278.85</v>
      </c>
      <c r="H50" s="68">
        <v>34679.22</v>
      </c>
    </row>
    <row r="51" spans="1:8" ht="15.75">
      <c r="A51" s="160">
        <v>13073076</v>
      </c>
      <c r="B51" s="76">
        <v>5355</v>
      </c>
      <c r="C51" s="77" t="s">
        <v>57</v>
      </c>
      <c r="D51" s="64">
        <v>40021.11</v>
      </c>
      <c r="E51" s="59">
        <v>40317.449999999997</v>
      </c>
      <c r="F51" s="59">
        <v>42378.36</v>
      </c>
      <c r="G51" s="59">
        <v>57094.12</v>
      </c>
      <c r="H51" s="68">
        <v>58114.82</v>
      </c>
    </row>
    <row r="52" spans="1:8" ht="15.75">
      <c r="A52" s="160">
        <v>13073086</v>
      </c>
      <c r="B52" s="76">
        <v>5355</v>
      </c>
      <c r="C52" s="77" t="s">
        <v>58</v>
      </c>
      <c r="D52" s="64">
        <v>15681.49</v>
      </c>
      <c r="E52" s="59">
        <v>15797.61</v>
      </c>
      <c r="F52" s="59">
        <v>16605.14</v>
      </c>
      <c r="G52" s="59">
        <v>18221.68</v>
      </c>
      <c r="H52" s="68">
        <v>18124.84</v>
      </c>
    </row>
    <row r="53" spans="1:8" ht="15.75">
      <c r="A53" s="160">
        <v>13073096</v>
      </c>
      <c r="B53" s="76">
        <v>5355</v>
      </c>
      <c r="C53" s="77" t="s">
        <v>59</v>
      </c>
      <c r="D53" s="64">
        <v>51127.99</v>
      </c>
      <c r="E53" s="59">
        <v>51506.58</v>
      </c>
      <c r="F53" s="59">
        <v>54139.44</v>
      </c>
      <c r="G53" s="59">
        <v>67423.149999999994</v>
      </c>
      <c r="H53" s="68">
        <v>70299.199999999997</v>
      </c>
    </row>
    <row r="54" spans="1:8" ht="15.75">
      <c r="A54" s="160">
        <v>13073097</v>
      </c>
      <c r="B54" s="76">
        <v>5355</v>
      </c>
      <c r="C54" s="77" t="s">
        <v>60</v>
      </c>
      <c r="D54" s="64">
        <v>7628.83</v>
      </c>
      <c r="E54" s="59">
        <v>7685.32</v>
      </c>
      <c r="F54" s="59">
        <v>8078.17</v>
      </c>
      <c r="G54" s="59">
        <v>12145.36</v>
      </c>
      <c r="H54" s="68">
        <v>11873.33</v>
      </c>
    </row>
    <row r="55" spans="1:8" ht="15.75">
      <c r="A55" s="160">
        <v>13073098</v>
      </c>
      <c r="B55" s="76">
        <v>5355</v>
      </c>
      <c r="C55" s="77" t="s">
        <v>61</v>
      </c>
      <c r="D55" s="64">
        <v>19657.37</v>
      </c>
      <c r="E55" s="59">
        <v>19802.919999999998</v>
      </c>
      <c r="F55" s="59">
        <v>20815.189999999999</v>
      </c>
      <c r="G55" s="59">
        <v>32497.040000000001</v>
      </c>
      <c r="H55" s="68">
        <v>34057.1</v>
      </c>
    </row>
    <row r="56" spans="1:8" ht="15.75">
      <c r="A56" s="160">
        <v>13073023</v>
      </c>
      <c r="B56" s="76">
        <v>5356</v>
      </c>
      <c r="C56" s="77" t="s">
        <v>62</v>
      </c>
      <c r="D56" s="64">
        <v>25052.720000000001</v>
      </c>
      <c r="E56" s="59">
        <v>25238.22</v>
      </c>
      <c r="F56" s="59">
        <v>26528.33</v>
      </c>
      <c r="G56" s="59">
        <v>42826.06</v>
      </c>
      <c r="H56" s="68">
        <v>44056.49</v>
      </c>
    </row>
    <row r="57" spans="1:8" ht="15.75">
      <c r="A57" s="160">
        <v>13073090</v>
      </c>
      <c r="B57" s="76">
        <v>5356</v>
      </c>
      <c r="C57" s="77" t="s">
        <v>63</v>
      </c>
      <c r="D57" s="64">
        <v>225642.64</v>
      </c>
      <c r="E57" s="59">
        <v>227313.44</v>
      </c>
      <c r="F57" s="59">
        <v>238933.04</v>
      </c>
      <c r="G57" s="59">
        <v>251470.9</v>
      </c>
      <c r="H57" s="68">
        <v>260894.56</v>
      </c>
    </row>
    <row r="58" spans="1:8" ht="15.75">
      <c r="A58" s="160">
        <v>13073102</v>
      </c>
      <c r="B58" s="76">
        <v>5356</v>
      </c>
      <c r="C58" s="77" t="s">
        <v>64</v>
      </c>
      <c r="D58" s="64">
        <v>41319.49</v>
      </c>
      <c r="E58" s="59">
        <v>41625.449999999997</v>
      </c>
      <c r="F58" s="59">
        <v>43753.22</v>
      </c>
      <c r="G58" s="59">
        <v>64687.7</v>
      </c>
      <c r="H58" s="68">
        <v>65929.210000000006</v>
      </c>
    </row>
    <row r="59" spans="1:8" ht="15.75">
      <c r="A59" s="160">
        <v>13073006</v>
      </c>
      <c r="B59" s="76">
        <v>5357</v>
      </c>
      <c r="C59" s="77" t="s">
        <v>65</v>
      </c>
      <c r="D59" s="64">
        <v>27602.39</v>
      </c>
      <c r="E59" s="59">
        <v>27806.77</v>
      </c>
      <c r="F59" s="59">
        <v>29228.18</v>
      </c>
      <c r="G59" s="59">
        <v>29156.15</v>
      </c>
      <c r="H59" s="68">
        <v>32183.17</v>
      </c>
    </row>
    <row r="60" spans="1:8" ht="15.75">
      <c r="A60" s="161">
        <v>13073026</v>
      </c>
      <c r="B60" s="191">
        <v>5357</v>
      </c>
      <c r="C60" s="192" t="s">
        <v>66</v>
      </c>
      <c r="D60" s="189">
        <v>14436.93</v>
      </c>
      <c r="E60" s="153">
        <v>14543.83</v>
      </c>
      <c r="F60" s="153">
        <v>15287.27</v>
      </c>
      <c r="G60" s="190"/>
      <c r="H60" s="330"/>
    </row>
    <row r="61" spans="1:8" ht="15.75">
      <c r="A61" s="160">
        <v>13073031</v>
      </c>
      <c r="B61" s="76">
        <v>5357</v>
      </c>
      <c r="C61" s="77" t="s">
        <v>67</v>
      </c>
      <c r="D61" s="189">
        <v>41588.589999999997</v>
      </c>
      <c r="E61" s="153">
        <v>41896.53</v>
      </c>
      <c r="F61" s="153">
        <v>44038.16</v>
      </c>
      <c r="G61" s="153">
        <v>41002.43</v>
      </c>
      <c r="H61" s="126">
        <v>40619.68</v>
      </c>
    </row>
    <row r="62" spans="1:8" ht="15.75">
      <c r="A62" s="160">
        <v>13073048</v>
      </c>
      <c r="B62" s="76">
        <v>5357</v>
      </c>
      <c r="C62" s="77" t="s">
        <v>68</v>
      </c>
      <c r="D62" s="189">
        <v>11275.07</v>
      </c>
      <c r="E62" s="153">
        <v>11358.56</v>
      </c>
      <c r="F62" s="153">
        <v>11939.17</v>
      </c>
      <c r="G62" s="153">
        <v>20957.12</v>
      </c>
      <c r="H62" s="126">
        <v>19998.78</v>
      </c>
    </row>
    <row r="63" spans="1:8" ht="15.75">
      <c r="A63" s="161">
        <v>13073056</v>
      </c>
      <c r="B63" s="191">
        <v>5357</v>
      </c>
      <c r="C63" s="192" t="s">
        <v>69</v>
      </c>
      <c r="D63" s="189">
        <v>22765.41</v>
      </c>
      <c r="E63" s="153">
        <v>22933.98</v>
      </c>
      <c r="F63" s="153">
        <v>24106.3</v>
      </c>
      <c r="G63" s="190"/>
      <c r="H63" s="126"/>
    </row>
    <row r="64" spans="1:8" ht="15.75">
      <c r="A64" s="160">
        <v>13073084</v>
      </c>
      <c r="B64" s="76">
        <v>5357</v>
      </c>
      <c r="C64" s="77" t="s">
        <v>70</v>
      </c>
      <c r="D64" s="189">
        <v>78838.02</v>
      </c>
      <c r="E64" s="153">
        <v>79421.789999999994</v>
      </c>
      <c r="F64" s="153">
        <v>83481.600000000006</v>
      </c>
      <c r="G64" s="153">
        <v>120570.94</v>
      </c>
      <c r="H64" s="126">
        <v>134976.59</v>
      </c>
    </row>
    <row r="65" spans="1:8" ht="15.75">
      <c r="A65" s="161">
        <v>13073091</v>
      </c>
      <c r="B65" s="191">
        <v>5357</v>
      </c>
      <c r="C65" s="192" t="s">
        <v>71</v>
      </c>
      <c r="D65" s="189">
        <v>12089.08</v>
      </c>
      <c r="E65" s="153">
        <v>12178.59</v>
      </c>
      <c r="F65" s="153">
        <v>12801.13</v>
      </c>
      <c r="G65" s="190"/>
      <c r="H65" s="126"/>
    </row>
    <row r="66" spans="1:8" ht="15.75">
      <c r="A66" s="160">
        <v>13073106</v>
      </c>
      <c r="B66" s="76">
        <v>5357</v>
      </c>
      <c r="C66" s="77" t="s">
        <v>72</v>
      </c>
      <c r="D66" s="189">
        <v>22321.41</v>
      </c>
      <c r="E66" s="153">
        <v>22486.69</v>
      </c>
      <c r="F66" s="153">
        <v>23636.14</v>
      </c>
      <c r="G66" s="153">
        <v>31891.59</v>
      </c>
      <c r="H66" s="126">
        <v>31242.400000000001</v>
      </c>
    </row>
    <row r="67" spans="1:8" ht="17.25">
      <c r="A67" s="163">
        <v>13073107</v>
      </c>
      <c r="B67" s="193">
        <v>5357</v>
      </c>
      <c r="C67" s="194" t="s">
        <v>147</v>
      </c>
      <c r="D67" s="189"/>
      <c r="E67" s="190"/>
      <c r="F67" s="190"/>
      <c r="G67" s="153">
        <v>64082.26</v>
      </c>
      <c r="H67" s="126">
        <v>61551.63</v>
      </c>
    </row>
    <row r="68" spans="1:8" ht="15.75">
      <c r="A68" s="160">
        <v>13073036</v>
      </c>
      <c r="B68" s="76">
        <v>5358</v>
      </c>
      <c r="C68" s="77" t="s">
        <v>74</v>
      </c>
      <c r="D68" s="189">
        <v>10198.69</v>
      </c>
      <c r="E68" s="153">
        <v>10274.209999999999</v>
      </c>
      <c r="F68" s="153">
        <v>10799.39</v>
      </c>
      <c r="G68" s="153">
        <v>13669.91</v>
      </c>
      <c r="H68" s="126">
        <v>14688.03</v>
      </c>
    </row>
    <row r="69" spans="1:8" ht="15.75">
      <c r="A69" s="160">
        <v>13073041</v>
      </c>
      <c r="B69" s="76">
        <v>5358</v>
      </c>
      <c r="C69" s="77" t="s">
        <v>75</v>
      </c>
      <c r="D69" s="189">
        <v>15398.94</v>
      </c>
      <c r="E69" s="153">
        <v>15512.97</v>
      </c>
      <c r="F69" s="153">
        <v>16305.95</v>
      </c>
      <c r="G69" s="153">
        <v>27638.89</v>
      </c>
      <c r="H69" s="126">
        <v>27494.53</v>
      </c>
    </row>
    <row r="70" spans="1:8" ht="15.75">
      <c r="A70" s="165">
        <v>13073047</v>
      </c>
      <c r="B70" s="195">
        <v>5358</v>
      </c>
      <c r="C70" s="196" t="s">
        <v>76</v>
      </c>
      <c r="D70" s="189">
        <v>11698.89</v>
      </c>
      <c r="E70" s="153">
        <v>11785.52</v>
      </c>
      <c r="F70" s="153">
        <v>12387.96</v>
      </c>
      <c r="G70" s="153"/>
      <c r="H70" s="126"/>
    </row>
    <row r="71" spans="1:8" ht="15.75">
      <c r="A71" s="160">
        <v>13073054</v>
      </c>
      <c r="B71" s="76">
        <v>5358</v>
      </c>
      <c r="C71" s="77" t="s">
        <v>77</v>
      </c>
      <c r="D71" s="189">
        <v>53697.85</v>
      </c>
      <c r="E71" s="153">
        <v>54095.46</v>
      </c>
      <c r="F71" s="153">
        <v>56860.66</v>
      </c>
      <c r="G71" s="153">
        <v>29761.599999999999</v>
      </c>
      <c r="H71" s="126">
        <v>31872.11</v>
      </c>
    </row>
    <row r="72" spans="1:8" ht="15.75">
      <c r="A72" s="165">
        <v>13073058</v>
      </c>
      <c r="B72" s="195">
        <v>5358</v>
      </c>
      <c r="C72" s="196" t="s">
        <v>78</v>
      </c>
      <c r="D72" s="189">
        <v>11893.99</v>
      </c>
      <c r="E72" s="153">
        <v>11982.06</v>
      </c>
      <c r="F72" s="153">
        <v>12594.54</v>
      </c>
      <c r="G72" s="153"/>
      <c r="H72" s="126"/>
    </row>
    <row r="73" spans="1:8" ht="17.25">
      <c r="A73" s="167">
        <v>13073060</v>
      </c>
      <c r="B73" s="197">
        <v>5358</v>
      </c>
      <c r="C73" s="198" t="s">
        <v>148</v>
      </c>
      <c r="D73" s="189">
        <v>75366.7</v>
      </c>
      <c r="E73" s="153">
        <v>75924.759999999995</v>
      </c>
      <c r="F73" s="153">
        <v>79805.81</v>
      </c>
      <c r="G73" s="153">
        <f>95361.11+13968.98+19133.5</f>
        <v>128463.59</v>
      </c>
      <c r="H73" s="126">
        <f>99986.31+18746.96+13125.15</f>
        <v>131858.41999999998</v>
      </c>
    </row>
    <row r="74" spans="1:8" ht="15.75">
      <c r="A74" s="160">
        <v>13073061</v>
      </c>
      <c r="B74" s="76">
        <v>5358</v>
      </c>
      <c r="C74" s="77" t="s">
        <v>80</v>
      </c>
      <c r="D74" s="64">
        <v>36825.61</v>
      </c>
      <c r="E74" s="59">
        <v>37098.29</v>
      </c>
      <c r="F74" s="59">
        <v>38994.65</v>
      </c>
      <c r="G74" s="59">
        <v>42826.06</v>
      </c>
      <c r="H74" s="68">
        <v>46552.55</v>
      </c>
    </row>
    <row r="75" spans="1:8" ht="15.75">
      <c r="A75" s="160">
        <v>13073087</v>
      </c>
      <c r="B75" s="76">
        <v>5358</v>
      </c>
      <c r="C75" s="77" t="s">
        <v>81</v>
      </c>
      <c r="D75" s="64">
        <v>148567.19</v>
      </c>
      <c r="E75" s="59">
        <v>149667.26999999999</v>
      </c>
      <c r="F75" s="59">
        <v>157317.82999999999</v>
      </c>
      <c r="G75" s="59">
        <v>114494.61</v>
      </c>
      <c r="H75" s="68">
        <v>116859.34</v>
      </c>
    </row>
    <row r="76" spans="1:8" ht="15.75">
      <c r="A76" s="160">
        <v>13073099</v>
      </c>
      <c r="B76" s="76">
        <v>5358</v>
      </c>
      <c r="C76" s="77" t="s">
        <v>82</v>
      </c>
      <c r="D76" s="64">
        <v>57505.54</v>
      </c>
      <c r="E76" s="59">
        <v>57931.35</v>
      </c>
      <c r="F76" s="59">
        <v>60892.63</v>
      </c>
      <c r="G76" s="59">
        <v>37048.81</v>
      </c>
      <c r="H76" s="68">
        <v>40308.620000000003</v>
      </c>
    </row>
    <row r="77" spans="1:8" ht="15.75">
      <c r="A77" s="160">
        <v>13073104</v>
      </c>
      <c r="B77" s="76">
        <v>5358</v>
      </c>
      <c r="C77" s="77" t="s">
        <v>83</v>
      </c>
      <c r="D77" s="64">
        <v>50697.440000000002</v>
      </c>
      <c r="E77" s="59">
        <v>51072.84</v>
      </c>
      <c r="F77" s="59">
        <v>53683.53</v>
      </c>
      <c r="G77" s="59">
        <v>53454.16</v>
      </c>
      <c r="H77" s="68">
        <v>60299.81</v>
      </c>
    </row>
    <row r="78" spans="1:8" ht="15.75">
      <c r="A78" s="160">
        <v>13073004</v>
      </c>
      <c r="B78" s="76">
        <v>5359</v>
      </c>
      <c r="C78" s="77" t="s">
        <v>84</v>
      </c>
      <c r="D78" s="64">
        <v>24131.07</v>
      </c>
      <c r="E78" s="59">
        <v>24309.75</v>
      </c>
      <c r="F78" s="59">
        <v>25552.39</v>
      </c>
      <c r="G78" s="59">
        <v>38573.360000000001</v>
      </c>
      <c r="H78" s="68">
        <v>35931.040000000001</v>
      </c>
    </row>
    <row r="79" spans="1:8" ht="15.75">
      <c r="A79" s="160">
        <v>13073013</v>
      </c>
      <c r="B79" s="76">
        <v>5359</v>
      </c>
      <c r="C79" s="77" t="s">
        <v>85</v>
      </c>
      <c r="D79" s="64">
        <v>21123.93</v>
      </c>
      <c r="E79" s="59">
        <v>21280.35</v>
      </c>
      <c r="F79" s="59">
        <v>22368.14</v>
      </c>
      <c r="G79" s="59">
        <v>18827.13</v>
      </c>
      <c r="H79" s="68">
        <v>19998.78</v>
      </c>
    </row>
    <row r="80" spans="1:8" ht="15.75">
      <c r="A80" s="160">
        <v>13073019</v>
      </c>
      <c r="B80" s="76">
        <v>5359</v>
      </c>
      <c r="C80" s="77" t="s">
        <v>86</v>
      </c>
      <c r="D80" s="64">
        <v>46008.47</v>
      </c>
      <c r="E80" s="59">
        <v>46349.14</v>
      </c>
      <c r="F80" s="59">
        <v>48718.38</v>
      </c>
      <c r="G80" s="59">
        <v>38573.360000000001</v>
      </c>
      <c r="H80" s="68">
        <v>39367.86</v>
      </c>
    </row>
    <row r="81" spans="1:8" ht="15.75">
      <c r="A81" s="160">
        <v>13073030</v>
      </c>
      <c r="B81" s="76">
        <v>5359</v>
      </c>
      <c r="C81" s="77" t="s">
        <v>87</v>
      </c>
      <c r="D81" s="64">
        <v>32291.360000000001</v>
      </c>
      <c r="E81" s="59">
        <v>32530.47</v>
      </c>
      <c r="F81" s="59">
        <v>34193.33</v>
      </c>
      <c r="G81" s="59">
        <v>34014.29</v>
      </c>
      <c r="H81" s="68">
        <v>30931.35</v>
      </c>
    </row>
    <row r="82" spans="1:8" ht="15.75">
      <c r="A82" s="160">
        <v>13073052</v>
      </c>
      <c r="B82" s="76">
        <v>5359</v>
      </c>
      <c r="C82" s="77" t="s">
        <v>88</v>
      </c>
      <c r="D82" s="64">
        <v>19455.55</v>
      </c>
      <c r="E82" s="59">
        <v>19599.61</v>
      </c>
      <c r="F82" s="59">
        <v>20601.48</v>
      </c>
      <c r="G82" s="59">
        <v>17010.79</v>
      </c>
      <c r="H82" s="68">
        <v>16873.02</v>
      </c>
    </row>
    <row r="83" spans="1:8" ht="15.75">
      <c r="A83" s="160">
        <v>13073071</v>
      </c>
      <c r="B83" s="76">
        <v>5359</v>
      </c>
      <c r="C83" s="77" t="s">
        <v>89</v>
      </c>
      <c r="D83" s="64">
        <v>5973.9</v>
      </c>
      <c r="E83" s="59">
        <v>6018.14</v>
      </c>
      <c r="F83" s="59">
        <v>6325.77</v>
      </c>
      <c r="G83" s="59">
        <v>5769.96</v>
      </c>
      <c r="H83" s="68">
        <v>6251.52</v>
      </c>
    </row>
    <row r="84" spans="1:8" ht="15.75">
      <c r="A84" s="160">
        <v>13073078</v>
      </c>
      <c r="B84" s="76">
        <v>5359</v>
      </c>
      <c r="C84" s="77" t="s">
        <v>90</v>
      </c>
      <c r="D84" s="64">
        <v>89749.81</v>
      </c>
      <c r="E84" s="59">
        <v>90414.38</v>
      </c>
      <c r="F84" s="59">
        <v>95036.09</v>
      </c>
      <c r="G84" s="59">
        <v>117536.42</v>
      </c>
      <c r="H84" s="68">
        <v>120607.21</v>
      </c>
    </row>
    <row r="85" spans="1:8" ht="15.75">
      <c r="A85" s="160">
        <v>13073101</v>
      </c>
      <c r="B85" s="76">
        <v>5359</v>
      </c>
      <c r="C85" s="77" t="s">
        <v>91</v>
      </c>
      <c r="D85" s="64">
        <v>35628.14</v>
      </c>
      <c r="E85" s="59">
        <v>35891.949999999997</v>
      </c>
      <c r="F85" s="59">
        <v>37726.639999999999</v>
      </c>
      <c r="G85" s="59">
        <v>37960.620000000003</v>
      </c>
      <c r="H85" s="68">
        <v>39056.800000000003</v>
      </c>
    </row>
    <row r="86" spans="1:8" ht="15.75">
      <c r="A86" s="160">
        <v>13073007</v>
      </c>
      <c r="B86" s="76">
        <v>5360</v>
      </c>
      <c r="C86" s="77" t="s">
        <v>92</v>
      </c>
      <c r="D86" s="64">
        <v>55756.42</v>
      </c>
      <c r="E86" s="59">
        <v>56169.279999999999</v>
      </c>
      <c r="F86" s="59">
        <v>59040.49</v>
      </c>
      <c r="G86" s="59">
        <v>77445.8</v>
      </c>
      <c r="H86" s="68">
        <v>78113.600000000006</v>
      </c>
    </row>
    <row r="87" spans="1:8" ht="15.75">
      <c r="A87" s="160">
        <v>13073015</v>
      </c>
      <c r="B87" s="76">
        <v>5360</v>
      </c>
      <c r="C87" s="77" t="s">
        <v>93</v>
      </c>
      <c r="D87" s="64">
        <v>33535.93</v>
      </c>
      <c r="E87" s="59">
        <v>33784.25</v>
      </c>
      <c r="F87" s="59">
        <v>35511.199999999997</v>
      </c>
      <c r="G87" s="59">
        <v>48289.65</v>
      </c>
      <c r="H87" s="68">
        <v>51241.18</v>
      </c>
    </row>
    <row r="88" spans="1:8" ht="15.75">
      <c r="A88" s="160">
        <v>13073016</v>
      </c>
      <c r="B88" s="76">
        <v>5360</v>
      </c>
      <c r="C88" s="77" t="s">
        <v>94</v>
      </c>
      <c r="D88" s="64">
        <v>15224.03</v>
      </c>
      <c r="E88" s="59">
        <v>15336.76</v>
      </c>
      <c r="F88" s="59">
        <v>16120.73</v>
      </c>
      <c r="G88" s="59">
        <v>27638.89</v>
      </c>
      <c r="H88" s="68">
        <v>29679.53</v>
      </c>
    </row>
    <row r="89" spans="1:8" ht="15.75">
      <c r="A89" s="160">
        <v>13073020</v>
      </c>
      <c r="B89" s="76">
        <v>5360</v>
      </c>
      <c r="C89" s="77" t="s">
        <v>95</v>
      </c>
      <c r="D89" s="64">
        <v>9189.58</v>
      </c>
      <c r="E89" s="59">
        <v>9257.6299999999992</v>
      </c>
      <c r="F89" s="59">
        <v>9730.85</v>
      </c>
      <c r="G89" s="59">
        <v>14275.35</v>
      </c>
      <c r="H89" s="68">
        <v>13747.26</v>
      </c>
    </row>
    <row r="90" spans="1:8" ht="15.75">
      <c r="A90" s="160">
        <v>13073022</v>
      </c>
      <c r="B90" s="76">
        <v>5360</v>
      </c>
      <c r="C90" s="77" t="s">
        <v>96</v>
      </c>
      <c r="D90" s="64">
        <v>21245.03</v>
      </c>
      <c r="E90" s="59">
        <v>21402.34</v>
      </c>
      <c r="F90" s="59">
        <v>22496.36</v>
      </c>
      <c r="G90" s="59">
        <v>41301.51</v>
      </c>
      <c r="H90" s="68">
        <v>42804.67</v>
      </c>
    </row>
    <row r="91" spans="1:8" ht="15.75">
      <c r="A91" s="160">
        <v>13073032</v>
      </c>
      <c r="B91" s="76">
        <v>5360</v>
      </c>
      <c r="C91" s="77" t="s">
        <v>97</v>
      </c>
      <c r="D91" s="64">
        <v>16986.599999999999</v>
      </c>
      <c r="E91" s="59">
        <v>17112.38</v>
      </c>
      <c r="F91" s="59">
        <v>17987.12</v>
      </c>
      <c r="G91" s="59">
        <v>27033.45</v>
      </c>
      <c r="H91" s="68">
        <v>29057.41</v>
      </c>
    </row>
    <row r="92" spans="1:8" ht="15.75">
      <c r="A92" s="160">
        <v>13073033</v>
      </c>
      <c r="B92" s="76">
        <v>5360</v>
      </c>
      <c r="C92" s="77" t="s">
        <v>98</v>
      </c>
      <c r="D92" s="64">
        <v>20545.38</v>
      </c>
      <c r="E92" s="59">
        <v>20697.509999999998</v>
      </c>
      <c r="F92" s="59">
        <v>21755.51</v>
      </c>
      <c r="G92" s="59">
        <v>34014.29</v>
      </c>
      <c r="H92" s="68">
        <v>35619.980000000003</v>
      </c>
    </row>
    <row r="93" spans="1:8" ht="15.75">
      <c r="A93" s="160">
        <v>13073039</v>
      </c>
      <c r="B93" s="76">
        <v>5360</v>
      </c>
      <c r="C93" s="77" t="s">
        <v>99</v>
      </c>
      <c r="D93" s="64">
        <v>1607.84</v>
      </c>
      <c r="E93" s="59">
        <v>1619.75</v>
      </c>
      <c r="F93" s="59">
        <v>1702.54</v>
      </c>
      <c r="G93" s="59">
        <v>10329.02</v>
      </c>
      <c r="H93" s="68">
        <v>10621.51</v>
      </c>
    </row>
    <row r="94" spans="1:8" ht="15.75">
      <c r="A94" s="160">
        <v>13073050</v>
      </c>
      <c r="B94" s="76">
        <v>5360</v>
      </c>
      <c r="C94" s="77" t="s">
        <v>100</v>
      </c>
      <c r="D94" s="64">
        <v>21157.57</v>
      </c>
      <c r="E94" s="59">
        <v>21314.240000000002</v>
      </c>
      <c r="F94" s="59">
        <v>22403.759999999998</v>
      </c>
      <c r="G94" s="59">
        <v>28849.78</v>
      </c>
      <c r="H94" s="68">
        <v>29368.47</v>
      </c>
    </row>
    <row r="95" spans="1:8" ht="15.75">
      <c r="A95" s="160">
        <v>13073093</v>
      </c>
      <c r="B95" s="76">
        <v>5360</v>
      </c>
      <c r="C95" s="77" t="s">
        <v>101</v>
      </c>
      <c r="D95" s="64">
        <v>67865.69</v>
      </c>
      <c r="E95" s="59">
        <v>68368.2</v>
      </c>
      <c r="F95" s="59">
        <v>71862.990000000005</v>
      </c>
      <c r="G95" s="59">
        <v>113889.17</v>
      </c>
      <c r="H95" s="68">
        <v>128414.02</v>
      </c>
    </row>
    <row r="96" spans="1:8" ht="15.75">
      <c r="A96" s="160">
        <v>13073001</v>
      </c>
      <c r="B96" s="76">
        <v>5361</v>
      </c>
      <c r="C96" s="77" t="s">
        <v>102</v>
      </c>
      <c r="D96" s="64">
        <v>80977.320000000007</v>
      </c>
      <c r="E96" s="59">
        <v>81576.929999999993</v>
      </c>
      <c r="F96" s="59">
        <v>85746.91</v>
      </c>
      <c r="G96" s="59">
        <v>112371.91</v>
      </c>
      <c r="H96" s="68">
        <v>117792.51</v>
      </c>
    </row>
    <row r="97" spans="1:8" ht="15.75">
      <c r="A97" s="160">
        <v>13073075</v>
      </c>
      <c r="B97" s="76">
        <v>5361</v>
      </c>
      <c r="C97" s="77" t="s">
        <v>103</v>
      </c>
      <c r="D97" s="64">
        <v>577255.24</v>
      </c>
      <c r="E97" s="59">
        <v>581529.59999999998</v>
      </c>
      <c r="F97" s="59">
        <v>611255.68999999994</v>
      </c>
      <c r="G97" s="59">
        <v>642033.5</v>
      </c>
      <c r="H97" s="68">
        <v>677705.25</v>
      </c>
    </row>
    <row r="98" spans="1:8" ht="15.75">
      <c r="A98" s="160">
        <v>13073082</v>
      </c>
      <c r="B98" s="76">
        <v>5361</v>
      </c>
      <c r="C98" s="77" t="s">
        <v>104</v>
      </c>
      <c r="D98" s="64">
        <v>9236.68</v>
      </c>
      <c r="E98" s="59">
        <v>9305.07</v>
      </c>
      <c r="F98" s="59">
        <v>9780.7199999999993</v>
      </c>
      <c r="G98" s="59">
        <v>13669.91</v>
      </c>
      <c r="H98" s="68">
        <v>14369.38</v>
      </c>
    </row>
    <row r="99" spans="1:8" ht="15.75">
      <c r="A99" s="160">
        <v>13073085</v>
      </c>
      <c r="B99" s="76">
        <v>5361</v>
      </c>
      <c r="C99" s="77" t="s">
        <v>105</v>
      </c>
      <c r="D99" s="64">
        <v>17215.330000000002</v>
      </c>
      <c r="E99" s="59">
        <v>17342.810000000001</v>
      </c>
      <c r="F99" s="59">
        <v>18229.32</v>
      </c>
      <c r="G99" s="59">
        <v>32803.410000000003</v>
      </c>
      <c r="H99" s="68">
        <v>34679.22</v>
      </c>
    </row>
    <row r="100" spans="1:8" ht="15.75">
      <c r="A100" s="160">
        <v>13073003</v>
      </c>
      <c r="B100" s="76">
        <v>5362</v>
      </c>
      <c r="C100" s="77" t="s">
        <v>106</v>
      </c>
      <c r="D100" s="64">
        <v>56321.52</v>
      </c>
      <c r="E100" s="59">
        <v>56738.559999999998</v>
      </c>
      <c r="F100" s="59">
        <v>59638.87</v>
      </c>
      <c r="G100" s="59">
        <v>49201.46</v>
      </c>
      <c r="H100" s="68">
        <v>51863.3</v>
      </c>
    </row>
    <row r="101" spans="1:8" ht="15.75">
      <c r="A101" s="160">
        <v>13073021</v>
      </c>
      <c r="B101" s="76">
        <v>5362</v>
      </c>
      <c r="C101" s="77" t="s">
        <v>107</v>
      </c>
      <c r="D101" s="64">
        <v>23283.42</v>
      </c>
      <c r="E101" s="59">
        <v>23455.82</v>
      </c>
      <c r="F101" s="59">
        <v>24654.82</v>
      </c>
      <c r="G101" s="59">
        <v>43730.58</v>
      </c>
      <c r="H101" s="68">
        <v>44678.61</v>
      </c>
    </row>
    <row r="102" spans="1:8" ht="15.75">
      <c r="A102" s="160">
        <v>13073028</v>
      </c>
      <c r="B102" s="76">
        <v>5362</v>
      </c>
      <c r="C102" s="77" t="s">
        <v>108</v>
      </c>
      <c r="D102" s="64">
        <v>42483.33</v>
      </c>
      <c r="E102" s="59">
        <v>42797.9</v>
      </c>
      <c r="F102" s="59">
        <v>44985.599999999999</v>
      </c>
      <c r="G102" s="59">
        <v>57400.49</v>
      </c>
      <c r="H102" s="68">
        <v>55300.12</v>
      </c>
    </row>
    <row r="103" spans="1:8" ht="15.75">
      <c r="A103" s="160">
        <v>13073040</v>
      </c>
      <c r="B103" s="76">
        <v>5362</v>
      </c>
      <c r="C103" s="77" t="s">
        <v>109</v>
      </c>
      <c r="D103" s="64">
        <v>41474.22</v>
      </c>
      <c r="E103" s="59">
        <v>41781.32</v>
      </c>
      <c r="F103" s="59">
        <v>43917.06</v>
      </c>
      <c r="G103" s="59">
        <v>32497.040000000001</v>
      </c>
      <c r="H103" s="68">
        <v>35931.040000000001</v>
      </c>
    </row>
    <row r="104" spans="1:8" ht="15.75">
      <c r="A104" s="160">
        <v>13073045</v>
      </c>
      <c r="B104" s="76">
        <v>5362</v>
      </c>
      <c r="C104" s="77" t="s">
        <v>110</v>
      </c>
      <c r="D104" s="64">
        <v>15035.67</v>
      </c>
      <c r="E104" s="59">
        <v>15147</v>
      </c>
      <c r="F104" s="59">
        <v>15921.27</v>
      </c>
      <c r="G104" s="59">
        <v>23079.83</v>
      </c>
      <c r="H104" s="68">
        <v>25620.59</v>
      </c>
    </row>
    <row r="105" spans="1:8" ht="15.75">
      <c r="A105" s="160">
        <v>13073059</v>
      </c>
      <c r="B105" s="76">
        <v>5362</v>
      </c>
      <c r="C105" s="77" t="s">
        <v>111</v>
      </c>
      <c r="D105" s="64">
        <v>14080.38</v>
      </c>
      <c r="E105" s="59">
        <v>14184.64</v>
      </c>
      <c r="F105" s="59">
        <v>14909.72</v>
      </c>
      <c r="G105" s="59">
        <v>9110.84</v>
      </c>
      <c r="H105" s="68">
        <v>13125.15</v>
      </c>
    </row>
    <row r="106" spans="1:8" ht="15.75">
      <c r="A106" s="160">
        <v>13073073</v>
      </c>
      <c r="B106" s="76">
        <v>5362</v>
      </c>
      <c r="C106" s="77" t="s">
        <v>112</v>
      </c>
      <c r="D106" s="64">
        <v>43001.33</v>
      </c>
      <c r="E106" s="59">
        <v>43319.74</v>
      </c>
      <c r="F106" s="59">
        <v>45534.12</v>
      </c>
      <c r="G106" s="59">
        <v>39178.81</v>
      </c>
      <c r="H106" s="68">
        <v>40308.620000000003</v>
      </c>
    </row>
    <row r="107" spans="1:8" ht="15.75">
      <c r="A107" s="160">
        <v>13073079</v>
      </c>
      <c r="B107" s="76">
        <v>5362</v>
      </c>
      <c r="C107" s="77" t="s">
        <v>113</v>
      </c>
      <c r="D107" s="64">
        <v>67482.23</v>
      </c>
      <c r="E107" s="59">
        <v>67981.91</v>
      </c>
      <c r="F107" s="59">
        <v>71456.94</v>
      </c>
      <c r="G107" s="59">
        <v>91721.15</v>
      </c>
      <c r="H107" s="68">
        <v>97171.62</v>
      </c>
    </row>
    <row r="108" spans="1:8" ht="15.75">
      <c r="A108" s="160">
        <v>13073081</v>
      </c>
      <c r="B108" s="76">
        <v>5362</v>
      </c>
      <c r="C108" s="77" t="s">
        <v>114</v>
      </c>
      <c r="D108" s="64">
        <v>13622.92</v>
      </c>
      <c r="E108" s="59">
        <v>13723.79</v>
      </c>
      <c r="F108" s="59">
        <v>14425.31</v>
      </c>
      <c r="G108" s="59">
        <v>16704.43</v>
      </c>
      <c r="H108" s="68">
        <v>18435.900000000001</v>
      </c>
    </row>
    <row r="109" spans="1:8" ht="15.75">
      <c r="A109" s="160">
        <v>13073092</v>
      </c>
      <c r="B109" s="76">
        <v>5362</v>
      </c>
      <c r="C109" s="77" t="s">
        <v>115</v>
      </c>
      <c r="D109" s="64">
        <v>19913.009999999998</v>
      </c>
      <c r="E109" s="59">
        <v>20060.46</v>
      </c>
      <c r="F109" s="59">
        <v>21085.89</v>
      </c>
      <c r="G109" s="59">
        <v>25209.82</v>
      </c>
      <c r="H109" s="68">
        <v>23746.65</v>
      </c>
    </row>
    <row r="110" spans="1:8" ht="16.5" thickBot="1">
      <c r="A110" s="160">
        <v>13073095</v>
      </c>
      <c r="B110" s="114">
        <v>5362</v>
      </c>
      <c r="C110" s="115" t="s">
        <v>116</v>
      </c>
      <c r="D110" s="116">
        <v>17746.8</v>
      </c>
      <c r="E110" s="117">
        <v>17878.2</v>
      </c>
      <c r="F110" s="117">
        <v>18792.09</v>
      </c>
      <c r="G110" s="117">
        <v>17010.79</v>
      </c>
      <c r="H110" s="331">
        <v>16561.96</v>
      </c>
    </row>
    <row r="111" spans="1:8" ht="16.5" thickBot="1">
      <c r="A111" s="80"/>
      <c r="B111" s="80"/>
      <c r="C111" s="69" t="s">
        <v>124</v>
      </c>
      <c r="D111" s="66">
        <v>8534379.0100000016</v>
      </c>
      <c r="E111" s="72">
        <v>8597572.8599999975</v>
      </c>
      <c r="F111" s="72">
        <v>9037055.6699999999</v>
      </c>
      <c r="G111" s="78">
        <v>9828263.7799999975</v>
      </c>
      <c r="H111" s="79">
        <f>SUM(H5:H110)</f>
        <v>10256756.83</v>
      </c>
    </row>
    <row r="113" spans="1:3" ht="16.5">
      <c r="A113" s="144" t="s">
        <v>141</v>
      </c>
      <c r="B113" s="52"/>
      <c r="C113" s="52"/>
    </row>
    <row r="114" spans="1:3" ht="20.25">
      <c r="A114" s="52"/>
      <c r="B114" s="147">
        <v>1</v>
      </c>
      <c r="C114" s="56" t="s">
        <v>145</v>
      </c>
    </row>
    <row r="115" spans="1:3" ht="20.25">
      <c r="A115" s="52"/>
      <c r="B115" s="148">
        <v>2</v>
      </c>
      <c r="C115" s="56" t="s">
        <v>146</v>
      </c>
    </row>
  </sheetData>
  <autoFilter ref="A4:H4" xr:uid="{00000000-0009-0000-0000-000006000000}">
    <sortState ref="A5:H111">
      <sortCondition ref="B4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1"/>
  <sheetViews>
    <sheetView workbookViewId="0">
      <selection activeCell="D1" sqref="D1"/>
    </sheetView>
  </sheetViews>
  <sheetFormatPr baseColWidth="10" defaultRowHeight="16.5"/>
  <cols>
    <col min="1" max="2" width="11.42578125" style="52"/>
    <col min="3" max="3" width="22.7109375" style="52" bestFit="1" customWidth="1"/>
    <col min="4" max="5" width="13.140625" style="52" bestFit="1" customWidth="1"/>
    <col min="6" max="16384" width="11.42578125" style="52"/>
  </cols>
  <sheetData>
    <row r="1" spans="1:5">
      <c r="A1" s="92" t="s">
        <v>134</v>
      </c>
    </row>
    <row r="2" spans="1:5" ht="17.25" thickBot="1"/>
    <row r="3" spans="1:5" ht="16.5" customHeight="1" thickBot="1">
      <c r="A3" s="139"/>
      <c r="B3" s="275" t="s">
        <v>167</v>
      </c>
      <c r="C3" s="276"/>
      <c r="D3" s="298" t="s">
        <v>118</v>
      </c>
      <c r="E3" s="300" t="s">
        <v>156</v>
      </c>
    </row>
    <row r="4" spans="1:5" ht="30.75" thickBot="1">
      <c r="A4" s="138" t="s">
        <v>0</v>
      </c>
      <c r="B4" s="226" t="s">
        <v>1</v>
      </c>
      <c r="C4" s="225" t="s">
        <v>8</v>
      </c>
      <c r="D4" s="299"/>
      <c r="E4" s="301"/>
    </row>
    <row r="5" spans="1:5">
      <c r="A5" s="160">
        <v>13073088</v>
      </c>
      <c r="B5" s="30">
        <v>301</v>
      </c>
      <c r="C5" s="32" t="s">
        <v>123</v>
      </c>
      <c r="D5" s="40">
        <v>3136818.08</v>
      </c>
      <c r="E5" s="220">
        <v>3149735.38</v>
      </c>
    </row>
    <row r="6" spans="1:5">
      <c r="A6" s="160">
        <v>13073011</v>
      </c>
      <c r="B6" s="33">
        <v>311</v>
      </c>
      <c r="C6" s="36" t="s">
        <v>12</v>
      </c>
      <c r="D6" s="37">
        <v>221369.27</v>
      </c>
      <c r="E6" s="124">
        <v>217981.91</v>
      </c>
    </row>
    <row r="7" spans="1:5">
      <c r="A7" s="160">
        <v>13073035</v>
      </c>
      <c r="B7" s="33">
        <v>312</v>
      </c>
      <c r="C7" s="36" t="s">
        <v>13</v>
      </c>
      <c r="D7" s="37">
        <v>585638.47</v>
      </c>
      <c r="E7" s="124">
        <v>584825.16</v>
      </c>
    </row>
    <row r="8" spans="1:5">
      <c r="A8" s="160">
        <v>13073055</v>
      </c>
      <c r="B8" s="33">
        <v>313</v>
      </c>
      <c r="C8" s="36" t="s">
        <v>14</v>
      </c>
      <c r="D8" s="37">
        <v>224173.48</v>
      </c>
      <c r="E8" s="124">
        <v>255748.44</v>
      </c>
    </row>
    <row r="9" spans="1:5">
      <c r="A9" s="160">
        <v>13073070</v>
      </c>
      <c r="B9" s="33">
        <v>314</v>
      </c>
      <c r="C9" s="36" t="s">
        <v>15</v>
      </c>
      <c r="D9" s="37">
        <v>318886.34000000003</v>
      </c>
      <c r="E9" s="124">
        <v>322035.43</v>
      </c>
    </row>
    <row r="10" spans="1:5">
      <c r="A10" s="160">
        <v>13073080</v>
      </c>
      <c r="B10" s="33">
        <v>315</v>
      </c>
      <c r="C10" s="36" t="s">
        <v>16</v>
      </c>
      <c r="D10" s="37">
        <v>569713.93999999994</v>
      </c>
      <c r="E10" s="124">
        <v>518552.31</v>
      </c>
    </row>
    <row r="11" spans="1:5">
      <c r="A11" s="160">
        <v>13073089</v>
      </c>
      <c r="B11" s="33">
        <v>316</v>
      </c>
      <c r="C11" s="36" t="s">
        <v>17</v>
      </c>
      <c r="D11" s="37">
        <v>290218.71999999997</v>
      </c>
      <c r="E11" s="124">
        <v>292331.25</v>
      </c>
    </row>
    <row r="12" spans="1:5">
      <c r="A12" s="160">
        <v>13073105</v>
      </c>
      <c r="B12" s="33">
        <v>317</v>
      </c>
      <c r="C12" s="36" t="s">
        <v>18</v>
      </c>
      <c r="D12" s="37">
        <v>150939.47</v>
      </c>
      <c r="E12" s="124">
        <v>168824.17</v>
      </c>
    </row>
    <row r="13" spans="1:5">
      <c r="A13" s="160">
        <v>13073005</v>
      </c>
      <c r="B13" s="33">
        <v>5351</v>
      </c>
      <c r="C13" s="36" t="s">
        <v>19</v>
      </c>
      <c r="D13" s="37">
        <v>70272.289999999994</v>
      </c>
      <c r="E13" s="124">
        <v>72687.23</v>
      </c>
    </row>
    <row r="14" spans="1:5">
      <c r="A14" s="160">
        <v>13073037</v>
      </c>
      <c r="B14" s="33">
        <v>5351</v>
      </c>
      <c r="C14" s="36" t="s">
        <v>20</v>
      </c>
      <c r="D14" s="37">
        <v>53731.06</v>
      </c>
      <c r="E14" s="124">
        <v>54005.52</v>
      </c>
    </row>
    <row r="15" spans="1:5">
      <c r="A15" s="160">
        <v>13073044</v>
      </c>
      <c r="B15" s="33">
        <v>5351</v>
      </c>
      <c r="C15" s="36" t="s">
        <v>21</v>
      </c>
      <c r="D15" s="37">
        <v>44620.45</v>
      </c>
      <c r="E15" s="124">
        <v>43104.21</v>
      </c>
    </row>
    <row r="16" spans="1:5">
      <c r="A16" s="160">
        <v>13073046</v>
      </c>
      <c r="B16" s="33">
        <v>5351</v>
      </c>
      <c r="C16" s="36" t="s">
        <v>22</v>
      </c>
      <c r="D16" s="37">
        <v>131463.59</v>
      </c>
      <c r="E16" s="124">
        <v>122707.67</v>
      </c>
    </row>
    <row r="17" spans="1:5">
      <c r="A17" s="160">
        <v>13073066</v>
      </c>
      <c r="B17" s="33">
        <v>5351</v>
      </c>
      <c r="C17" s="36" t="s">
        <v>23</v>
      </c>
      <c r="D17" s="37">
        <v>77074.81</v>
      </c>
      <c r="E17" s="124">
        <v>69201.64</v>
      </c>
    </row>
    <row r="18" spans="1:5">
      <c r="A18" s="160">
        <v>13073068</v>
      </c>
      <c r="B18" s="33">
        <v>5351</v>
      </c>
      <c r="C18" s="36" t="s">
        <v>24</v>
      </c>
      <c r="D18" s="37">
        <v>153973.09</v>
      </c>
      <c r="E18" s="124">
        <v>156579.17000000001</v>
      </c>
    </row>
    <row r="19" spans="1:5">
      <c r="A19" s="160">
        <v>13073009</v>
      </c>
      <c r="B19" s="33">
        <v>5352</v>
      </c>
      <c r="C19" s="36" t="s">
        <v>25</v>
      </c>
      <c r="D19" s="37">
        <v>628916.05000000005</v>
      </c>
      <c r="E19" s="124">
        <v>625275.56000000006</v>
      </c>
    </row>
    <row r="20" spans="1:5">
      <c r="A20" s="160">
        <v>13073018</v>
      </c>
      <c r="B20" s="33">
        <v>5352</v>
      </c>
      <c r="C20" s="36" t="s">
        <v>26</v>
      </c>
      <c r="D20" s="37">
        <v>33039.79</v>
      </c>
      <c r="E20" s="124">
        <v>33962.1</v>
      </c>
    </row>
    <row r="21" spans="1:5">
      <c r="A21" s="160">
        <v>13073025</v>
      </c>
      <c r="B21" s="33">
        <v>5352</v>
      </c>
      <c r="C21" s="36" t="s">
        <v>27</v>
      </c>
      <c r="D21" s="37">
        <v>59247.01</v>
      </c>
      <c r="E21" s="124">
        <v>59145.71</v>
      </c>
    </row>
    <row r="22" spans="1:5">
      <c r="A22" s="160">
        <v>13073042</v>
      </c>
      <c r="B22" s="33">
        <v>5352</v>
      </c>
      <c r="C22" s="36" t="s">
        <v>28</v>
      </c>
      <c r="D22" s="37">
        <v>14586.26</v>
      </c>
      <c r="E22" s="124">
        <v>15471.55</v>
      </c>
    </row>
    <row r="23" spans="1:5">
      <c r="A23" s="160">
        <v>13073043</v>
      </c>
      <c r="B23" s="33">
        <v>5352</v>
      </c>
      <c r="C23" s="36" t="s">
        <v>29</v>
      </c>
      <c r="D23" s="37">
        <v>38503.35</v>
      </c>
      <c r="E23" s="124">
        <v>39124.93</v>
      </c>
    </row>
    <row r="24" spans="1:5">
      <c r="A24" s="160">
        <v>13073051</v>
      </c>
      <c r="B24" s="33">
        <v>5352</v>
      </c>
      <c r="C24" s="36" t="s">
        <v>30</v>
      </c>
      <c r="D24" s="37">
        <v>44531.61</v>
      </c>
      <c r="E24" s="124">
        <v>43003.8</v>
      </c>
    </row>
    <row r="25" spans="1:5">
      <c r="A25" s="160">
        <v>13073053</v>
      </c>
      <c r="B25" s="33">
        <v>5352</v>
      </c>
      <c r="C25" s="36" t="s">
        <v>31</v>
      </c>
      <c r="D25" s="37">
        <v>40647.82</v>
      </c>
      <c r="E25" s="124">
        <v>39612.269999999997</v>
      </c>
    </row>
    <row r="26" spans="1:5">
      <c r="A26" s="160">
        <v>13073069</v>
      </c>
      <c r="B26" s="33">
        <v>5352</v>
      </c>
      <c r="C26" s="36" t="s">
        <v>32</v>
      </c>
      <c r="D26" s="37">
        <v>51798.84</v>
      </c>
      <c r="E26" s="124">
        <v>51824.09</v>
      </c>
    </row>
    <row r="27" spans="1:5">
      <c r="A27" s="160">
        <v>13073077</v>
      </c>
      <c r="B27" s="33">
        <v>5352</v>
      </c>
      <c r="C27" s="36" t="s">
        <v>33</v>
      </c>
      <c r="D27" s="37">
        <v>104730.03</v>
      </c>
      <c r="E27" s="124">
        <v>104954.42</v>
      </c>
    </row>
    <row r="28" spans="1:5">
      <c r="A28" s="160">
        <v>13073094</v>
      </c>
      <c r="B28" s="33">
        <v>5352</v>
      </c>
      <c r="C28" s="36" t="s">
        <v>34</v>
      </c>
      <c r="D28" s="37">
        <v>83957.11</v>
      </c>
      <c r="E28" s="124">
        <v>83110.210000000006</v>
      </c>
    </row>
    <row r="29" spans="1:5">
      <c r="A29" s="160">
        <v>13073010</v>
      </c>
      <c r="B29" s="33">
        <v>5353</v>
      </c>
      <c r="C29" s="36" t="s">
        <v>35</v>
      </c>
      <c r="D29" s="37">
        <v>574723.81000000006</v>
      </c>
      <c r="E29" s="124">
        <v>577647.52</v>
      </c>
    </row>
    <row r="30" spans="1:5">
      <c r="A30" s="160">
        <v>13073014</v>
      </c>
      <c r="B30" s="33">
        <v>5353</v>
      </c>
      <c r="C30" s="36" t="s">
        <v>36</v>
      </c>
      <c r="D30" s="37">
        <v>17713.29</v>
      </c>
      <c r="E30" s="124">
        <v>18693.330000000002</v>
      </c>
    </row>
    <row r="31" spans="1:5">
      <c r="A31" s="160">
        <v>13073027</v>
      </c>
      <c r="B31" s="33">
        <v>5353</v>
      </c>
      <c r="C31" s="36" t="s">
        <v>37</v>
      </c>
      <c r="D31" s="37">
        <v>159222.70000000001</v>
      </c>
      <c r="E31" s="124">
        <v>157794.17000000001</v>
      </c>
    </row>
    <row r="32" spans="1:5">
      <c r="A32" s="160">
        <v>13073038</v>
      </c>
      <c r="B32" s="33">
        <v>5353</v>
      </c>
      <c r="C32" s="36" t="s">
        <v>38</v>
      </c>
      <c r="D32" s="37">
        <v>41732.61</v>
      </c>
      <c r="E32" s="124">
        <v>42029.42</v>
      </c>
    </row>
    <row r="33" spans="1:5">
      <c r="A33" s="160">
        <v>13073049</v>
      </c>
      <c r="B33" s="33">
        <v>5353</v>
      </c>
      <c r="C33" s="36" t="s">
        <v>39</v>
      </c>
      <c r="D33" s="37">
        <v>14004.31</v>
      </c>
      <c r="E33" s="124">
        <v>10593.79</v>
      </c>
    </row>
    <row r="34" spans="1:5">
      <c r="A34" s="160">
        <v>13073063</v>
      </c>
      <c r="B34" s="33">
        <v>5353</v>
      </c>
      <c r="C34" s="36" t="s">
        <v>40</v>
      </c>
      <c r="D34" s="37">
        <v>55264.01</v>
      </c>
      <c r="E34" s="124">
        <v>55136.66</v>
      </c>
    </row>
    <row r="35" spans="1:5">
      <c r="A35" s="160">
        <v>13073064</v>
      </c>
      <c r="B35" s="33">
        <v>5353</v>
      </c>
      <c r="C35" s="36" t="s">
        <v>41</v>
      </c>
      <c r="D35" s="37">
        <v>33588.050000000003</v>
      </c>
      <c r="E35" s="124">
        <v>32521.87</v>
      </c>
    </row>
    <row r="36" spans="1:5">
      <c r="A36" s="160">
        <v>13073065</v>
      </c>
      <c r="B36" s="33">
        <v>5353</v>
      </c>
      <c r="C36" s="36" t="s">
        <v>42</v>
      </c>
      <c r="D36" s="37">
        <v>70244.72</v>
      </c>
      <c r="E36" s="124">
        <v>69306.06</v>
      </c>
    </row>
    <row r="37" spans="1:5">
      <c r="A37" s="160">
        <v>13073072</v>
      </c>
      <c r="B37" s="33">
        <v>5353</v>
      </c>
      <c r="C37" s="36" t="s">
        <v>43</v>
      </c>
      <c r="D37" s="37">
        <v>9893.2999999999993</v>
      </c>
      <c r="E37" s="124">
        <v>15537.02</v>
      </c>
    </row>
    <row r="38" spans="1:5">
      <c r="A38" s="160">
        <v>13073074</v>
      </c>
      <c r="B38" s="33">
        <v>5353</v>
      </c>
      <c r="C38" s="36" t="s">
        <v>44</v>
      </c>
      <c r="D38" s="37">
        <v>21795.88</v>
      </c>
      <c r="E38" s="124">
        <v>21305.24</v>
      </c>
    </row>
    <row r="39" spans="1:5">
      <c r="A39" s="160">
        <v>13073083</v>
      </c>
      <c r="B39" s="33">
        <v>5353</v>
      </c>
      <c r="C39" s="36" t="s">
        <v>45</v>
      </c>
      <c r="D39" s="37">
        <v>61915.24</v>
      </c>
      <c r="E39" s="124">
        <v>61491.73</v>
      </c>
    </row>
    <row r="40" spans="1:5">
      <c r="A40" s="160">
        <v>13073002</v>
      </c>
      <c r="B40" s="33">
        <v>5354</v>
      </c>
      <c r="C40" s="36" t="s">
        <v>46</v>
      </c>
      <c r="D40" s="37">
        <v>25116.87</v>
      </c>
      <c r="E40" s="124">
        <v>26393.88</v>
      </c>
    </row>
    <row r="41" spans="1:5">
      <c r="A41" s="160">
        <v>13073012</v>
      </c>
      <c r="B41" s="33">
        <v>5354</v>
      </c>
      <c r="C41" s="36" t="s">
        <v>47</v>
      </c>
      <c r="D41" s="37">
        <v>84357.18</v>
      </c>
      <c r="E41" s="124">
        <v>82681.600000000006</v>
      </c>
    </row>
    <row r="42" spans="1:5">
      <c r="A42" s="160">
        <v>13073017</v>
      </c>
      <c r="B42" s="33">
        <v>5354</v>
      </c>
      <c r="C42" s="36" t="s">
        <v>48</v>
      </c>
      <c r="D42" s="37">
        <v>110203.86</v>
      </c>
      <c r="E42" s="124">
        <v>109925</v>
      </c>
    </row>
    <row r="43" spans="1:5">
      <c r="A43" s="160">
        <v>13073067</v>
      </c>
      <c r="B43" s="33">
        <v>5354</v>
      </c>
      <c r="C43" s="36" t="s">
        <v>49</v>
      </c>
      <c r="D43" s="37">
        <v>61866.43</v>
      </c>
      <c r="E43" s="124">
        <v>70943.520000000004</v>
      </c>
    </row>
    <row r="44" spans="1:5">
      <c r="A44" s="160">
        <v>13073100</v>
      </c>
      <c r="B44" s="33">
        <v>5354</v>
      </c>
      <c r="C44" s="36" t="s">
        <v>50</v>
      </c>
      <c r="D44" s="37">
        <v>50461.96</v>
      </c>
      <c r="E44" s="124">
        <v>50266.239999999998</v>
      </c>
    </row>
    <row r="45" spans="1:5">
      <c r="A45" s="160">
        <v>13073103</v>
      </c>
      <c r="B45" s="33">
        <v>5354</v>
      </c>
      <c r="C45" s="36" t="s">
        <v>51</v>
      </c>
      <c r="D45" s="37">
        <v>75591.42</v>
      </c>
      <c r="E45" s="124">
        <v>79191.23</v>
      </c>
    </row>
    <row r="46" spans="1:5">
      <c r="A46" s="160">
        <v>13073024</v>
      </c>
      <c r="B46" s="33">
        <v>5355</v>
      </c>
      <c r="C46" s="36" t="s">
        <v>52</v>
      </c>
      <c r="D46" s="37">
        <v>97354.05</v>
      </c>
      <c r="E46" s="124">
        <v>101448.95</v>
      </c>
    </row>
    <row r="47" spans="1:5">
      <c r="A47" s="160">
        <v>13073029</v>
      </c>
      <c r="B47" s="33">
        <v>5355</v>
      </c>
      <c r="C47" s="36" t="s">
        <v>53</v>
      </c>
      <c r="D47" s="37">
        <v>39403.14</v>
      </c>
      <c r="E47" s="124">
        <v>38857.160000000003</v>
      </c>
    </row>
    <row r="48" spans="1:5">
      <c r="A48" s="160">
        <v>13073034</v>
      </c>
      <c r="B48" s="33">
        <v>5355</v>
      </c>
      <c r="C48" s="36" t="s">
        <v>54</v>
      </c>
      <c r="D48" s="37">
        <v>52291.99</v>
      </c>
      <c r="E48" s="124">
        <v>50352.67</v>
      </c>
    </row>
    <row r="49" spans="1:5">
      <c r="A49" s="160">
        <v>13073057</v>
      </c>
      <c r="B49" s="33">
        <v>5355</v>
      </c>
      <c r="C49" s="36" t="s">
        <v>55</v>
      </c>
      <c r="D49" s="37">
        <v>24827.02</v>
      </c>
      <c r="E49" s="124">
        <v>23427.07</v>
      </c>
    </row>
    <row r="50" spans="1:5">
      <c r="A50" s="160">
        <v>13073062</v>
      </c>
      <c r="B50" s="33">
        <v>5355</v>
      </c>
      <c r="C50" s="36" t="s">
        <v>56</v>
      </c>
      <c r="D50" s="37">
        <v>42554.16</v>
      </c>
      <c r="E50" s="124">
        <v>41543.68</v>
      </c>
    </row>
    <row r="51" spans="1:5">
      <c r="A51" s="160">
        <v>13073076</v>
      </c>
      <c r="B51" s="33">
        <v>5355</v>
      </c>
      <c r="C51" s="36" t="s">
        <v>57</v>
      </c>
      <c r="D51" s="37">
        <v>93494.39</v>
      </c>
      <c r="E51" s="124">
        <v>93931.96</v>
      </c>
    </row>
    <row r="52" spans="1:5">
      <c r="A52" s="160">
        <v>13073086</v>
      </c>
      <c r="B52" s="33">
        <v>5355</v>
      </c>
      <c r="C52" s="36" t="s">
        <v>58</v>
      </c>
      <c r="D52" s="37">
        <v>18252.13</v>
      </c>
      <c r="E52" s="124">
        <v>34395.11</v>
      </c>
    </row>
    <row r="53" spans="1:5">
      <c r="A53" s="160">
        <v>13073096</v>
      </c>
      <c r="B53" s="33">
        <v>5355</v>
      </c>
      <c r="C53" s="36" t="s">
        <v>59</v>
      </c>
      <c r="D53" s="37">
        <v>126025.15</v>
      </c>
      <c r="E53" s="124">
        <v>125480.55</v>
      </c>
    </row>
    <row r="54" spans="1:5">
      <c r="A54" s="160">
        <v>13073097</v>
      </c>
      <c r="B54" s="33">
        <v>5355</v>
      </c>
      <c r="C54" s="36" t="s">
        <v>60</v>
      </c>
      <c r="D54" s="37">
        <v>16209.94</v>
      </c>
      <c r="E54" s="124">
        <v>14161.65</v>
      </c>
    </row>
    <row r="55" spans="1:5">
      <c r="A55" s="160">
        <v>13073098</v>
      </c>
      <c r="B55" s="33">
        <v>5355</v>
      </c>
      <c r="C55" s="36" t="s">
        <v>61</v>
      </c>
      <c r="D55" s="37">
        <v>38938.839999999997</v>
      </c>
      <c r="E55" s="124">
        <v>38776.559999999998</v>
      </c>
    </row>
    <row r="56" spans="1:5">
      <c r="A56" s="160">
        <v>13073023</v>
      </c>
      <c r="B56" s="33">
        <v>5356</v>
      </c>
      <c r="C56" s="36" t="s">
        <v>62</v>
      </c>
      <c r="D56" s="37">
        <v>50805.86</v>
      </c>
      <c r="E56" s="124">
        <v>50546.75</v>
      </c>
    </row>
    <row r="57" spans="1:5">
      <c r="A57" s="160">
        <v>13073090</v>
      </c>
      <c r="B57" s="33">
        <v>5356</v>
      </c>
      <c r="C57" s="36" t="s">
        <v>63</v>
      </c>
      <c r="D57" s="37">
        <v>371875.58</v>
      </c>
      <c r="E57" s="124">
        <v>374792.26</v>
      </c>
    </row>
    <row r="58" spans="1:5">
      <c r="A58" s="160">
        <v>13073102</v>
      </c>
      <c r="B58" s="33">
        <v>5356</v>
      </c>
      <c r="C58" s="36" t="s">
        <v>64</v>
      </c>
      <c r="D58" s="37">
        <v>81415.14</v>
      </c>
      <c r="E58" s="124">
        <v>82969.41</v>
      </c>
    </row>
    <row r="59" spans="1:5">
      <c r="A59" s="160">
        <v>13073006</v>
      </c>
      <c r="B59" s="33">
        <v>5357</v>
      </c>
      <c r="C59" s="36" t="s">
        <v>65</v>
      </c>
      <c r="D59" s="37">
        <v>55545.52</v>
      </c>
      <c r="E59" s="124">
        <v>61630.74</v>
      </c>
    </row>
    <row r="60" spans="1:5">
      <c r="A60" s="161">
        <v>13073026</v>
      </c>
      <c r="B60" s="133">
        <v>5357</v>
      </c>
      <c r="C60" s="162" t="s">
        <v>66</v>
      </c>
      <c r="D60" s="37"/>
      <c r="E60" s="124"/>
    </row>
    <row r="61" spans="1:5">
      <c r="A61" s="160">
        <v>13073031</v>
      </c>
      <c r="B61" s="33">
        <v>5357</v>
      </c>
      <c r="C61" s="36" t="s">
        <v>67</v>
      </c>
      <c r="D61" s="37">
        <v>51331.62</v>
      </c>
      <c r="E61" s="124">
        <v>91828.800000000003</v>
      </c>
    </row>
    <row r="62" spans="1:5">
      <c r="A62" s="160">
        <v>13073048</v>
      </c>
      <c r="B62" s="33">
        <v>5357</v>
      </c>
      <c r="C62" s="36" t="s">
        <v>68</v>
      </c>
      <c r="D62" s="37">
        <v>32052.34</v>
      </c>
      <c r="E62" s="124">
        <v>32496.080000000002</v>
      </c>
    </row>
    <row r="63" spans="1:5">
      <c r="A63" s="161">
        <v>13073056</v>
      </c>
      <c r="B63" s="133">
        <v>5357</v>
      </c>
      <c r="C63" s="162" t="s">
        <v>69</v>
      </c>
      <c r="D63" s="37"/>
      <c r="E63" s="124"/>
    </row>
    <row r="64" spans="1:5">
      <c r="A64" s="160">
        <v>13073084</v>
      </c>
      <c r="B64" s="33">
        <v>5357</v>
      </c>
      <c r="C64" s="36" t="s">
        <v>70</v>
      </c>
      <c r="D64" s="37">
        <v>169904.78</v>
      </c>
      <c r="E64" s="124">
        <v>163665.88</v>
      </c>
    </row>
    <row r="65" spans="1:5">
      <c r="A65" s="161">
        <v>13073091</v>
      </c>
      <c r="B65" s="133">
        <v>5357</v>
      </c>
      <c r="C65" s="162" t="s">
        <v>71</v>
      </c>
      <c r="D65" s="37"/>
      <c r="E65" s="124"/>
    </row>
    <row r="66" spans="1:5">
      <c r="A66" s="160">
        <v>13073106</v>
      </c>
      <c r="B66" s="33">
        <v>5357</v>
      </c>
      <c r="C66" s="36" t="s">
        <v>72</v>
      </c>
      <c r="D66" s="37">
        <v>46857.26</v>
      </c>
      <c r="E66" s="124">
        <v>49067.199999999997</v>
      </c>
    </row>
    <row r="67" spans="1:5" ht="17.25">
      <c r="A67" s="163">
        <v>13073107</v>
      </c>
      <c r="B67" s="131">
        <v>5357</v>
      </c>
      <c r="C67" s="164" t="s">
        <v>147</v>
      </c>
      <c r="D67" s="37">
        <v>96885.17</v>
      </c>
      <c r="E67" s="124">
        <v>98373.46</v>
      </c>
    </row>
    <row r="68" spans="1:5">
      <c r="A68" s="160">
        <v>13073036</v>
      </c>
      <c r="B68" s="33">
        <v>5358</v>
      </c>
      <c r="C68" s="36" t="s">
        <v>74</v>
      </c>
      <c r="D68" s="37">
        <v>23661.91</v>
      </c>
      <c r="E68" s="124">
        <v>22644.639999999999</v>
      </c>
    </row>
    <row r="69" spans="1:5">
      <c r="A69" s="160">
        <v>13073041</v>
      </c>
      <c r="B69" s="33">
        <v>5358</v>
      </c>
      <c r="C69" s="36" t="s">
        <v>75</v>
      </c>
      <c r="D69" s="37">
        <v>35390.339999999997</v>
      </c>
      <c r="E69" s="124">
        <v>35452.33</v>
      </c>
    </row>
    <row r="70" spans="1:5">
      <c r="A70" s="165">
        <v>13073047</v>
      </c>
      <c r="B70" s="135">
        <v>5358</v>
      </c>
      <c r="C70" s="166" t="s">
        <v>76</v>
      </c>
      <c r="D70" s="37"/>
      <c r="E70" s="124"/>
    </row>
    <row r="71" spans="1:5">
      <c r="A71" s="160">
        <v>13073054</v>
      </c>
      <c r="B71" s="33">
        <v>5358</v>
      </c>
      <c r="C71" s="36" t="s">
        <v>77</v>
      </c>
      <c r="D71" s="37">
        <v>33193.040000000001</v>
      </c>
      <c r="E71" s="124">
        <v>32012.18</v>
      </c>
    </row>
    <row r="72" spans="1:5">
      <c r="A72" s="165">
        <v>13073058</v>
      </c>
      <c r="B72" s="135">
        <v>5358</v>
      </c>
      <c r="C72" s="166" t="s">
        <v>78</v>
      </c>
      <c r="D72" s="37"/>
      <c r="E72" s="124"/>
    </row>
    <row r="73" spans="1:5" ht="17.25">
      <c r="A73" s="167">
        <v>13073060</v>
      </c>
      <c r="B73" s="137">
        <v>5358</v>
      </c>
      <c r="C73" s="168" t="s">
        <v>148</v>
      </c>
      <c r="D73" s="37">
        <v>180282.28</v>
      </c>
      <c r="E73" s="124">
        <v>179785.7</v>
      </c>
    </row>
    <row r="74" spans="1:5">
      <c r="A74" s="160">
        <v>13073061</v>
      </c>
      <c r="B74" s="33">
        <v>5358</v>
      </c>
      <c r="C74" s="36" t="s">
        <v>80</v>
      </c>
      <c r="D74" s="37">
        <v>59710.66</v>
      </c>
      <c r="E74" s="124">
        <v>60362.91</v>
      </c>
    </row>
    <row r="75" spans="1:5">
      <c r="A75" s="160">
        <v>13073087</v>
      </c>
      <c r="B75" s="33">
        <v>5358</v>
      </c>
      <c r="C75" s="36" t="s">
        <v>81</v>
      </c>
      <c r="D75" s="37">
        <v>193605.54</v>
      </c>
      <c r="E75" s="124">
        <v>190744.43</v>
      </c>
    </row>
    <row r="76" spans="1:5">
      <c r="A76" s="160">
        <v>13073099</v>
      </c>
      <c r="B76" s="33">
        <v>5358</v>
      </c>
      <c r="C76" s="36" t="s">
        <v>82</v>
      </c>
      <c r="D76" s="37">
        <v>42726.16</v>
      </c>
      <c r="E76" s="124">
        <v>36054.120000000003</v>
      </c>
    </row>
    <row r="77" spans="1:5">
      <c r="A77" s="160">
        <v>13073104</v>
      </c>
      <c r="B77" s="33">
        <v>5358</v>
      </c>
      <c r="C77" s="36" t="s">
        <v>83</v>
      </c>
      <c r="D77" s="37">
        <v>80703.210000000006</v>
      </c>
      <c r="E77" s="124">
        <v>82908.45</v>
      </c>
    </row>
    <row r="78" spans="1:5">
      <c r="A78" s="160">
        <v>13073004</v>
      </c>
      <c r="B78" s="33">
        <v>5359</v>
      </c>
      <c r="C78" s="36" t="s">
        <v>84</v>
      </c>
      <c r="D78" s="37">
        <v>65993.52</v>
      </c>
      <c r="E78" s="124">
        <v>67373.600000000006</v>
      </c>
    </row>
    <row r="79" spans="1:5">
      <c r="A79" s="160">
        <v>13073013</v>
      </c>
      <c r="B79" s="33">
        <v>5359</v>
      </c>
      <c r="C79" s="36" t="s">
        <v>85</v>
      </c>
      <c r="D79" s="37">
        <v>25399.54</v>
      </c>
      <c r="E79" s="124">
        <v>32975.94</v>
      </c>
    </row>
    <row r="80" spans="1:5">
      <c r="A80" s="160">
        <v>13073019</v>
      </c>
      <c r="B80" s="33">
        <v>5359</v>
      </c>
      <c r="C80" s="36" t="s">
        <v>86</v>
      </c>
      <c r="D80" s="37">
        <v>80389.34</v>
      </c>
      <c r="E80" s="124">
        <v>80707.179999999993</v>
      </c>
    </row>
    <row r="81" spans="1:5">
      <c r="A81" s="160">
        <v>13073030</v>
      </c>
      <c r="B81" s="33">
        <v>5359</v>
      </c>
      <c r="C81" s="36" t="s">
        <v>87</v>
      </c>
      <c r="D81" s="37">
        <v>48494.01</v>
      </c>
      <c r="E81" s="124">
        <v>57608.17</v>
      </c>
    </row>
    <row r="82" spans="1:5">
      <c r="A82" s="160">
        <v>13073052</v>
      </c>
      <c r="B82" s="33">
        <v>5359</v>
      </c>
      <c r="C82" s="36" t="s">
        <v>88</v>
      </c>
      <c r="D82" s="37">
        <v>31370.22</v>
      </c>
      <c r="E82" s="124">
        <v>32463.86</v>
      </c>
    </row>
    <row r="83" spans="1:5">
      <c r="A83" s="160">
        <v>13073071</v>
      </c>
      <c r="B83" s="33">
        <v>5359</v>
      </c>
      <c r="C83" s="36" t="s">
        <v>89</v>
      </c>
      <c r="D83" s="37">
        <v>7389.69</v>
      </c>
      <c r="E83" s="124">
        <v>7275.5</v>
      </c>
    </row>
    <row r="84" spans="1:5">
      <c r="A84" s="160">
        <v>13073078</v>
      </c>
      <c r="B84" s="33">
        <v>5359</v>
      </c>
      <c r="C84" s="36" t="s">
        <v>90</v>
      </c>
      <c r="D84" s="37">
        <v>143922.54</v>
      </c>
      <c r="E84" s="124">
        <v>117700.46</v>
      </c>
    </row>
    <row r="85" spans="1:5">
      <c r="A85" s="160">
        <v>13073101</v>
      </c>
      <c r="B85" s="33">
        <v>5359</v>
      </c>
      <c r="C85" s="36" t="s">
        <v>91</v>
      </c>
      <c r="D85" s="37">
        <v>75911.48</v>
      </c>
      <c r="E85" s="124">
        <v>74985.210000000006</v>
      </c>
    </row>
    <row r="86" spans="1:5">
      <c r="A86" s="160">
        <v>13073007</v>
      </c>
      <c r="B86" s="33">
        <v>5360</v>
      </c>
      <c r="C86" s="36" t="s">
        <v>92</v>
      </c>
      <c r="D86" s="37">
        <v>123487.45</v>
      </c>
      <c r="E86" s="124">
        <v>124962.62</v>
      </c>
    </row>
    <row r="87" spans="1:5">
      <c r="A87" s="160">
        <v>13073015</v>
      </c>
      <c r="B87" s="33">
        <v>5360</v>
      </c>
      <c r="C87" s="36" t="s">
        <v>93</v>
      </c>
      <c r="D87" s="37">
        <v>72441.919999999998</v>
      </c>
      <c r="E87" s="124">
        <v>74566.77</v>
      </c>
    </row>
    <row r="88" spans="1:5">
      <c r="A88" s="160">
        <v>13073016</v>
      </c>
      <c r="B88" s="33">
        <v>5360</v>
      </c>
      <c r="C88" s="36" t="s">
        <v>94</v>
      </c>
      <c r="D88" s="37">
        <v>34504.39</v>
      </c>
      <c r="E88" s="124">
        <v>34208.730000000003</v>
      </c>
    </row>
    <row r="89" spans="1:5">
      <c r="A89" s="160">
        <v>13073020</v>
      </c>
      <c r="B89" s="33">
        <v>5360</v>
      </c>
      <c r="C89" s="36" t="s">
        <v>95</v>
      </c>
      <c r="D89" s="37">
        <v>17083.990000000002</v>
      </c>
      <c r="E89" s="124">
        <v>15669.18</v>
      </c>
    </row>
    <row r="90" spans="1:5">
      <c r="A90" s="160">
        <v>13073022</v>
      </c>
      <c r="B90" s="33">
        <v>5360</v>
      </c>
      <c r="C90" s="36" t="s">
        <v>96</v>
      </c>
      <c r="D90" s="37">
        <v>56194.26</v>
      </c>
      <c r="E90" s="124">
        <v>56093.09</v>
      </c>
    </row>
    <row r="91" spans="1:5">
      <c r="A91" s="160">
        <v>13073032</v>
      </c>
      <c r="B91" s="33">
        <v>5360</v>
      </c>
      <c r="C91" s="36" t="s">
        <v>97</v>
      </c>
      <c r="D91" s="37">
        <v>38818.68</v>
      </c>
      <c r="E91" s="124">
        <v>38532.199999999997</v>
      </c>
    </row>
    <row r="92" spans="1:5">
      <c r="A92" s="160">
        <v>13073033</v>
      </c>
      <c r="B92" s="33">
        <v>5360</v>
      </c>
      <c r="C92" s="36" t="s">
        <v>98</v>
      </c>
      <c r="D92" s="37">
        <v>41092.080000000002</v>
      </c>
      <c r="E92" s="124">
        <v>40170.980000000003</v>
      </c>
    </row>
    <row r="93" spans="1:5">
      <c r="A93" s="160">
        <v>13073039</v>
      </c>
      <c r="B93" s="33">
        <v>5360</v>
      </c>
      <c r="C93" s="36" t="s">
        <v>99</v>
      </c>
      <c r="D93" s="37">
        <v>8834.43</v>
      </c>
      <c r="E93" s="124">
        <v>8906.7800000000007</v>
      </c>
    </row>
    <row r="94" spans="1:5">
      <c r="A94" s="160">
        <v>13073050</v>
      </c>
      <c r="B94" s="33">
        <v>5360</v>
      </c>
      <c r="C94" s="36" t="s">
        <v>100</v>
      </c>
      <c r="D94" s="37">
        <v>46408.21</v>
      </c>
      <c r="E94" s="124">
        <v>46009.56</v>
      </c>
    </row>
    <row r="95" spans="1:5">
      <c r="A95" s="160">
        <v>13073093</v>
      </c>
      <c r="B95" s="33">
        <v>5360</v>
      </c>
      <c r="C95" s="36" t="s">
        <v>101</v>
      </c>
      <c r="D95" s="37">
        <v>189607.55</v>
      </c>
      <c r="E95" s="124">
        <v>189411.92</v>
      </c>
    </row>
    <row r="96" spans="1:5">
      <c r="A96" s="160">
        <v>13073001</v>
      </c>
      <c r="B96" s="33">
        <v>5361</v>
      </c>
      <c r="C96" s="36" t="s">
        <v>102</v>
      </c>
      <c r="D96" s="37">
        <v>153094.10999999999</v>
      </c>
      <c r="E96" s="124">
        <v>105431.17</v>
      </c>
    </row>
    <row r="97" spans="1:5">
      <c r="A97" s="160">
        <v>13073075</v>
      </c>
      <c r="B97" s="33">
        <v>5361</v>
      </c>
      <c r="C97" s="36" t="s">
        <v>103</v>
      </c>
      <c r="D97" s="37">
        <v>1021834.89</v>
      </c>
      <c r="E97" s="124">
        <v>1015568.03</v>
      </c>
    </row>
    <row r="98" spans="1:5">
      <c r="A98" s="160">
        <v>13073082</v>
      </c>
      <c r="B98" s="33">
        <v>5361</v>
      </c>
      <c r="C98" s="36" t="s">
        <v>104</v>
      </c>
      <c r="D98" s="37">
        <v>20972.03</v>
      </c>
      <c r="E98" s="124">
        <v>20932.849999999999</v>
      </c>
    </row>
    <row r="99" spans="1:5">
      <c r="A99" s="160">
        <v>13073085</v>
      </c>
      <c r="B99" s="33">
        <v>5361</v>
      </c>
      <c r="C99" s="36" t="s">
        <v>105</v>
      </c>
      <c r="D99" s="37">
        <v>47672.37</v>
      </c>
      <c r="E99" s="124">
        <v>48539.6</v>
      </c>
    </row>
    <row r="100" spans="1:5">
      <c r="A100" s="160">
        <v>13073003</v>
      </c>
      <c r="B100" s="33">
        <v>5362</v>
      </c>
      <c r="C100" s="36" t="s">
        <v>106</v>
      </c>
      <c r="D100" s="37">
        <v>91566.52</v>
      </c>
      <c r="E100" s="124">
        <v>93791.4</v>
      </c>
    </row>
    <row r="101" spans="1:5">
      <c r="A101" s="160">
        <v>13073021</v>
      </c>
      <c r="B101" s="33">
        <v>5362</v>
      </c>
      <c r="C101" s="36" t="s">
        <v>107</v>
      </c>
      <c r="D101" s="37">
        <v>54603.85</v>
      </c>
      <c r="E101" s="124">
        <v>53039.3</v>
      </c>
    </row>
    <row r="102" spans="1:5">
      <c r="A102" s="160">
        <v>13073028</v>
      </c>
      <c r="B102" s="33">
        <v>5362</v>
      </c>
      <c r="C102" s="36" t="s">
        <v>108</v>
      </c>
      <c r="D102" s="37">
        <v>95263.67</v>
      </c>
      <c r="E102" s="124">
        <v>92571.94</v>
      </c>
    </row>
    <row r="103" spans="1:5">
      <c r="A103" s="160">
        <v>13073040</v>
      </c>
      <c r="B103" s="33">
        <v>5362</v>
      </c>
      <c r="C103" s="36" t="s">
        <v>109</v>
      </c>
      <c r="D103" s="37">
        <v>40380.82</v>
      </c>
      <c r="E103" s="124">
        <v>39651.449999999997</v>
      </c>
    </row>
    <row r="104" spans="1:5">
      <c r="A104" s="160">
        <v>13073045</v>
      </c>
      <c r="B104" s="33">
        <v>5362</v>
      </c>
      <c r="C104" s="36" t="s">
        <v>110</v>
      </c>
      <c r="D104" s="37">
        <v>30255.11</v>
      </c>
      <c r="E104" s="124">
        <v>30071.23</v>
      </c>
    </row>
    <row r="105" spans="1:5">
      <c r="A105" s="160">
        <v>13073059</v>
      </c>
      <c r="B105" s="33">
        <v>5362</v>
      </c>
      <c r="C105" s="36" t="s">
        <v>111</v>
      </c>
      <c r="D105" s="37">
        <v>20947.95</v>
      </c>
      <c r="E105" s="124">
        <v>20144.060000000001</v>
      </c>
    </row>
    <row r="106" spans="1:5">
      <c r="A106" s="160">
        <v>13073073</v>
      </c>
      <c r="B106" s="33">
        <v>5362</v>
      </c>
      <c r="C106" s="36" t="s">
        <v>112</v>
      </c>
      <c r="D106" s="37">
        <v>58011.59</v>
      </c>
      <c r="E106" s="124">
        <v>65279.360000000001</v>
      </c>
    </row>
    <row r="107" spans="1:5">
      <c r="A107" s="160">
        <v>13073079</v>
      </c>
      <c r="B107" s="33">
        <v>5362</v>
      </c>
      <c r="C107" s="36" t="s">
        <v>113</v>
      </c>
      <c r="D107" s="37">
        <v>140022.03</v>
      </c>
      <c r="E107" s="124">
        <v>139462.76</v>
      </c>
    </row>
    <row r="108" spans="1:5">
      <c r="A108" s="160">
        <v>13073081</v>
      </c>
      <c r="B108" s="33">
        <v>5362</v>
      </c>
      <c r="C108" s="36" t="s">
        <v>114</v>
      </c>
      <c r="D108" s="37">
        <v>29398.63</v>
      </c>
      <c r="E108" s="124">
        <v>25652.09</v>
      </c>
    </row>
    <row r="109" spans="1:5">
      <c r="A109" s="160">
        <v>13073092</v>
      </c>
      <c r="B109" s="33">
        <v>5362</v>
      </c>
      <c r="C109" s="36" t="s">
        <v>115</v>
      </c>
      <c r="D109" s="37">
        <v>47596.68</v>
      </c>
      <c r="E109" s="124">
        <v>48323.65</v>
      </c>
    </row>
    <row r="110" spans="1:5" ht="17.25" thickBot="1">
      <c r="A110" s="200">
        <v>13073095</v>
      </c>
      <c r="B110" s="201">
        <v>5362</v>
      </c>
      <c r="C110" s="223" t="s">
        <v>116</v>
      </c>
      <c r="D110" s="222">
        <v>38492.370000000003</v>
      </c>
      <c r="E110" s="221">
        <v>38319.65</v>
      </c>
    </row>
    <row r="111" spans="1:5" ht="17.25" thickBot="1">
      <c r="A111" s="139"/>
      <c r="B111" s="199"/>
      <c r="C111" s="224" t="s">
        <v>117</v>
      </c>
      <c r="D111" s="78">
        <f>SUM(D5:D110)</f>
        <v>13749299.709999992</v>
      </c>
      <c r="E111" s="79">
        <f>SUM(E5:E110)</f>
        <v>13749373.399999995</v>
      </c>
    </row>
  </sheetData>
  <mergeCells count="3">
    <mergeCell ref="B3:C3"/>
    <mergeCell ref="D3:D4"/>
    <mergeCell ref="E3:E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I118"/>
  <sheetViews>
    <sheetView workbookViewId="0">
      <selection activeCell="C1" sqref="C1"/>
    </sheetView>
  </sheetViews>
  <sheetFormatPr baseColWidth="10" defaultRowHeight="15"/>
  <cols>
    <col min="1" max="2" width="11.42578125" style="56"/>
    <col min="3" max="3" width="22.7109375" style="56" bestFit="1" customWidth="1"/>
    <col min="4" max="5" width="13.140625" style="56" bestFit="1" customWidth="1"/>
    <col min="6" max="6" width="13.140625" style="56" customWidth="1"/>
    <col min="7" max="7" width="13.140625" style="56" bestFit="1" customWidth="1"/>
    <col min="8" max="9" width="14.140625" style="56" bestFit="1" customWidth="1"/>
    <col min="10" max="16384" width="11.42578125" style="56"/>
  </cols>
  <sheetData>
    <row r="1" spans="1:9" ht="16.5">
      <c r="A1" s="92" t="s">
        <v>139</v>
      </c>
    </row>
    <row r="2" spans="1:9" ht="15.75" thickBot="1">
      <c r="F2" s="125"/>
      <c r="G2" s="125"/>
      <c r="H2" s="125"/>
      <c r="I2" s="125"/>
    </row>
    <row r="3" spans="1:9" ht="15.75" thickBot="1">
      <c r="A3" s="122"/>
      <c r="B3" s="275" t="s">
        <v>167</v>
      </c>
      <c r="C3" s="276"/>
      <c r="D3" s="332">
        <v>2018</v>
      </c>
      <c r="E3" s="304">
        <v>2019</v>
      </c>
      <c r="F3" s="304">
        <v>2020</v>
      </c>
      <c r="G3" s="332" t="s">
        <v>189</v>
      </c>
      <c r="H3" s="306">
        <v>2021</v>
      </c>
      <c r="I3" s="302" t="s">
        <v>158</v>
      </c>
    </row>
    <row r="4" spans="1:9" ht="30.75" thickBot="1">
      <c r="A4" s="174" t="s">
        <v>0</v>
      </c>
      <c r="B4" s="203" t="s">
        <v>1</v>
      </c>
      <c r="C4" s="228" t="s">
        <v>8</v>
      </c>
      <c r="D4" s="333"/>
      <c r="E4" s="305"/>
      <c r="F4" s="305"/>
      <c r="G4" s="333"/>
      <c r="H4" s="307"/>
      <c r="I4" s="303" t="s">
        <v>140</v>
      </c>
    </row>
    <row r="5" spans="1:9" ht="16.5" customHeight="1" thickBot="1">
      <c r="A5" s="138"/>
      <c r="B5" s="275" t="s">
        <v>153</v>
      </c>
      <c r="C5" s="276"/>
      <c r="D5" s="334">
        <v>0.4602</v>
      </c>
      <c r="E5" s="204">
        <v>0.4335</v>
      </c>
      <c r="F5" s="204">
        <v>0.41470000000000001</v>
      </c>
      <c r="G5" s="334">
        <v>0.41239999999999999</v>
      </c>
      <c r="H5" s="205">
        <v>0.41849999999999998</v>
      </c>
      <c r="I5" s="206">
        <f>H5-G5</f>
        <v>6.0999999999999943E-3</v>
      </c>
    </row>
    <row r="6" spans="1:9" ht="15.75" thickBot="1">
      <c r="A6" s="111">
        <v>1</v>
      </c>
      <c r="B6" s="100">
        <v>2</v>
      </c>
      <c r="C6" s="73">
        <v>3</v>
      </c>
      <c r="D6" s="123">
        <v>4</v>
      </c>
      <c r="E6" s="104">
        <v>5</v>
      </c>
      <c r="F6" s="103">
        <v>6</v>
      </c>
      <c r="G6" s="242">
        <v>6</v>
      </c>
      <c r="H6" s="127">
        <v>7</v>
      </c>
      <c r="I6" s="202" t="s">
        <v>157</v>
      </c>
    </row>
    <row r="7" spans="1:9" ht="17.25">
      <c r="A7" s="112">
        <v>13073088</v>
      </c>
      <c r="B7" s="30">
        <v>301</v>
      </c>
      <c r="C7" s="32" t="s">
        <v>11</v>
      </c>
      <c r="D7" s="37">
        <v>24050131.513356</v>
      </c>
      <c r="E7" s="59">
        <v>25127587.310654998</v>
      </c>
      <c r="F7" s="59">
        <v>26648169.471066002</v>
      </c>
      <c r="G7" s="37">
        <v>26500373.98</v>
      </c>
      <c r="H7" s="124">
        <f>'KU-Umlagegrundlagen'!D6*Kreisumlage!$H$5</f>
        <v>28688298.557939995</v>
      </c>
      <c r="I7" s="126">
        <f>H7-G7</f>
        <v>2187924.5779399946</v>
      </c>
    </row>
    <row r="8" spans="1:9">
      <c r="A8" s="112">
        <v>13073011</v>
      </c>
      <c r="B8" s="33">
        <v>311</v>
      </c>
      <c r="C8" s="36" t="s">
        <v>12</v>
      </c>
      <c r="D8" s="37">
        <v>2985900.0638220003</v>
      </c>
      <c r="E8" s="59">
        <v>3131722.0854000002</v>
      </c>
      <c r="F8" s="59">
        <v>2659516.1156850001</v>
      </c>
      <c r="G8" s="37">
        <v>2644765.9700000002</v>
      </c>
      <c r="H8" s="124">
        <f>'KU-Umlagegrundlagen'!D7*Kreisumlage!$H$5</f>
        <v>3078015.936615</v>
      </c>
      <c r="I8" s="126">
        <f t="shared" ref="I8:I71" si="0">H8-G8</f>
        <v>433249.96661499981</v>
      </c>
    </row>
    <row r="9" spans="1:9">
      <c r="A9" s="112">
        <v>13073035</v>
      </c>
      <c r="B9" s="33">
        <v>312</v>
      </c>
      <c r="C9" s="36" t="s">
        <v>13</v>
      </c>
      <c r="D9" s="37">
        <v>3748606.52361</v>
      </c>
      <c r="E9" s="59">
        <v>3863773.0672200001</v>
      </c>
      <c r="F9" s="59">
        <v>3990308.8189250003</v>
      </c>
      <c r="G9" s="37">
        <v>3968177.86</v>
      </c>
      <c r="H9" s="124">
        <f>'KU-Umlagegrundlagen'!D8*Kreisumlage!$H$5</f>
        <v>4249489.3057350004</v>
      </c>
      <c r="I9" s="126">
        <f t="shared" si="0"/>
        <v>281311.44573500054</v>
      </c>
    </row>
    <row r="10" spans="1:9">
      <c r="A10" s="112">
        <v>13073055</v>
      </c>
      <c r="B10" s="33">
        <v>313</v>
      </c>
      <c r="C10" s="36" t="s">
        <v>14</v>
      </c>
      <c r="D10" s="37">
        <v>2441488.2268920001</v>
      </c>
      <c r="E10" s="59">
        <v>2068598.9127449999</v>
      </c>
      <c r="F10" s="59">
        <v>2109223.0003130003</v>
      </c>
      <c r="G10" s="37">
        <v>2097524.87</v>
      </c>
      <c r="H10" s="124">
        <f>'KU-Umlagegrundlagen'!D9*Kreisumlage!$H$5</f>
        <v>2168488.1247299998</v>
      </c>
      <c r="I10" s="126">
        <f t="shared" si="0"/>
        <v>70963.254729999695</v>
      </c>
    </row>
    <row r="11" spans="1:9">
      <c r="A11" s="112">
        <v>13073070</v>
      </c>
      <c r="B11" s="33">
        <v>314</v>
      </c>
      <c r="C11" s="36" t="s">
        <v>15</v>
      </c>
      <c r="D11" s="37">
        <v>1649950.8445679999</v>
      </c>
      <c r="E11" s="59">
        <v>1672113.275565</v>
      </c>
      <c r="F11" s="59">
        <v>1623931.3812150001</v>
      </c>
      <c r="G11" s="37">
        <v>1614924.77</v>
      </c>
      <c r="H11" s="124">
        <f>'KU-Umlagegrundlagen'!D10*Kreisumlage!$H$5</f>
        <v>1788524.63424</v>
      </c>
      <c r="I11" s="126">
        <f t="shared" si="0"/>
        <v>173599.86424000002</v>
      </c>
    </row>
    <row r="12" spans="1:9">
      <c r="A12" s="112">
        <v>13073080</v>
      </c>
      <c r="B12" s="33">
        <v>315</v>
      </c>
      <c r="C12" s="36" t="s">
        <v>16</v>
      </c>
      <c r="D12" s="37">
        <v>5044519.1113980003</v>
      </c>
      <c r="E12" s="59">
        <v>4117226.5325100003</v>
      </c>
      <c r="F12" s="59">
        <v>3887163.4945</v>
      </c>
      <c r="G12" s="37">
        <v>3865604.59</v>
      </c>
      <c r="H12" s="124">
        <f>'KU-Umlagegrundlagen'!D11*Kreisumlage!$H$5</f>
        <v>4306949.514765</v>
      </c>
      <c r="I12" s="126">
        <f t="shared" si="0"/>
        <v>441344.92476500012</v>
      </c>
    </row>
    <row r="13" spans="1:9">
      <c r="A13" s="112">
        <v>13073089</v>
      </c>
      <c r="B13" s="33">
        <v>316</v>
      </c>
      <c r="C13" s="36" t="s">
        <v>17</v>
      </c>
      <c r="D13" s="37">
        <v>1482029.4513959999</v>
      </c>
      <c r="E13" s="59">
        <v>1624091.8752299999</v>
      </c>
      <c r="F13" s="59">
        <v>1490444.581054</v>
      </c>
      <c r="G13" s="37">
        <v>1482178.31</v>
      </c>
      <c r="H13" s="124">
        <f>'KU-Umlagegrundlagen'!D12*Kreisumlage!$H$5</f>
        <v>1634775.4806749998</v>
      </c>
      <c r="I13" s="126">
        <f t="shared" si="0"/>
        <v>152597.17067499971</v>
      </c>
    </row>
    <row r="14" spans="1:9">
      <c r="A14" s="112">
        <v>13073105</v>
      </c>
      <c r="B14" s="33">
        <v>317</v>
      </c>
      <c r="C14" s="36" t="s">
        <v>18</v>
      </c>
      <c r="D14" s="37">
        <v>1410806.69964</v>
      </c>
      <c r="E14" s="59">
        <v>1444277.241345</v>
      </c>
      <c r="F14" s="59">
        <v>1430955.264739</v>
      </c>
      <c r="G14" s="37">
        <v>1423018.93</v>
      </c>
      <c r="H14" s="124">
        <f>'KU-Umlagegrundlagen'!D13*Kreisumlage!$H$5</f>
        <v>1487584.43136</v>
      </c>
      <c r="I14" s="126">
        <f t="shared" si="0"/>
        <v>64565.501360000111</v>
      </c>
    </row>
    <row r="15" spans="1:9">
      <c r="A15" s="112">
        <v>13073005</v>
      </c>
      <c r="B15" s="33">
        <v>5351</v>
      </c>
      <c r="C15" s="36" t="s">
        <v>19</v>
      </c>
      <c r="D15" s="37">
        <v>344518.09017600003</v>
      </c>
      <c r="E15" s="59">
        <v>350339.83094999997</v>
      </c>
      <c r="F15" s="59">
        <v>354830.113495</v>
      </c>
      <c r="G15" s="37">
        <v>352862.16</v>
      </c>
      <c r="H15" s="124">
        <f>'KU-Umlagegrundlagen'!D14*Kreisumlage!$H$5</f>
        <v>397387.36134</v>
      </c>
      <c r="I15" s="126">
        <f t="shared" si="0"/>
        <v>44525.201340000029</v>
      </c>
    </row>
    <row r="16" spans="1:9">
      <c r="A16" s="112">
        <v>13073037</v>
      </c>
      <c r="B16" s="33">
        <v>5351</v>
      </c>
      <c r="C16" s="36" t="s">
        <v>20</v>
      </c>
      <c r="D16" s="37">
        <v>289790.351448</v>
      </c>
      <c r="E16" s="59">
        <v>290130.57811499998</v>
      </c>
      <c r="F16" s="59">
        <v>276009.81794100004</v>
      </c>
      <c r="G16" s="37">
        <v>274479.02</v>
      </c>
      <c r="H16" s="124">
        <f>'KU-Umlagegrundlagen'!D15*Kreisumlage!$H$5</f>
        <v>300807.62208</v>
      </c>
      <c r="I16" s="126">
        <f t="shared" si="0"/>
        <v>26328.602079999982</v>
      </c>
    </row>
    <row r="17" spans="1:9">
      <c r="A17" s="112">
        <v>13073044</v>
      </c>
      <c r="B17" s="33">
        <v>5351</v>
      </c>
      <c r="C17" s="36" t="s">
        <v>21</v>
      </c>
      <c r="D17" s="37">
        <v>282419.47991399997</v>
      </c>
      <c r="E17" s="59">
        <v>282344.22018</v>
      </c>
      <c r="F17" s="59">
        <v>259823.64150600001</v>
      </c>
      <c r="G17" s="37">
        <v>258382.61</v>
      </c>
      <c r="H17" s="124">
        <f>'KU-Umlagegrundlagen'!D16*Kreisumlage!$H$5</f>
        <v>286418.51234999998</v>
      </c>
      <c r="I17" s="126">
        <f t="shared" si="0"/>
        <v>28035.902349999989</v>
      </c>
    </row>
    <row r="18" spans="1:9">
      <c r="A18" s="112">
        <v>13073046</v>
      </c>
      <c r="B18" s="33">
        <v>5351</v>
      </c>
      <c r="C18" s="36" t="s">
        <v>22</v>
      </c>
      <c r="D18" s="37">
        <v>856779.06654599996</v>
      </c>
      <c r="E18" s="59">
        <v>832842.06405000004</v>
      </c>
      <c r="F18" s="59">
        <v>725073.80903100001</v>
      </c>
      <c r="G18" s="37">
        <v>721052.42</v>
      </c>
      <c r="H18" s="124">
        <f>'KU-Umlagegrundlagen'!D17*Kreisumlage!$H$5</f>
        <v>809983.43955000001</v>
      </c>
      <c r="I18" s="126">
        <f t="shared" si="0"/>
        <v>88931.019549999968</v>
      </c>
    </row>
    <row r="19" spans="1:9">
      <c r="A19" s="112">
        <v>13073066</v>
      </c>
      <c r="B19" s="33">
        <v>5351</v>
      </c>
      <c r="C19" s="36" t="s">
        <v>23</v>
      </c>
      <c r="D19" s="37">
        <v>393454.94822399999</v>
      </c>
      <c r="E19" s="59">
        <v>399872.32124999998</v>
      </c>
      <c r="F19" s="59">
        <v>395236.09697000001</v>
      </c>
      <c r="G19" s="37">
        <v>393044.05</v>
      </c>
      <c r="H19" s="124">
        <f>'KU-Umlagegrundlagen'!D18*Kreisumlage!$H$5</f>
        <v>443636.84258999996</v>
      </c>
      <c r="I19" s="126">
        <f t="shared" si="0"/>
        <v>50592.792589999968</v>
      </c>
    </row>
    <row r="20" spans="1:9">
      <c r="A20" s="112">
        <v>13073068</v>
      </c>
      <c r="B20" s="33">
        <v>5351</v>
      </c>
      <c r="C20" s="36" t="s">
        <v>24</v>
      </c>
      <c r="D20" s="37">
        <v>784638.50111399998</v>
      </c>
      <c r="E20" s="59">
        <v>781265.07070499996</v>
      </c>
      <c r="F20" s="59">
        <v>780782.01930300007</v>
      </c>
      <c r="G20" s="37">
        <v>776451.66</v>
      </c>
      <c r="H20" s="124">
        <f>'KU-Umlagegrundlagen'!D19*Kreisumlage!$H$5</f>
        <v>862371.55831499991</v>
      </c>
      <c r="I20" s="126">
        <f t="shared" si="0"/>
        <v>85919.898314999882</v>
      </c>
    </row>
    <row r="21" spans="1:9">
      <c r="A21" s="112">
        <v>13073009</v>
      </c>
      <c r="B21" s="33">
        <v>5352</v>
      </c>
      <c r="C21" s="36" t="s">
        <v>25</v>
      </c>
      <c r="D21" s="37">
        <v>3333513.6340740002</v>
      </c>
      <c r="E21" s="59">
        <v>3296323.1451599998</v>
      </c>
      <c r="F21" s="59">
        <v>3235897.9582930002</v>
      </c>
      <c r="G21" s="37">
        <v>3217951.09</v>
      </c>
      <c r="H21" s="124">
        <f>'KU-Umlagegrundlagen'!D20*Kreisumlage!$H$5</f>
        <v>3459992.4581400002</v>
      </c>
      <c r="I21" s="126">
        <f t="shared" si="0"/>
        <v>242041.36814000038</v>
      </c>
    </row>
    <row r="22" spans="1:9">
      <c r="A22" s="112">
        <v>13073018</v>
      </c>
      <c r="B22" s="33">
        <v>5352</v>
      </c>
      <c r="C22" s="36" t="s">
        <v>26</v>
      </c>
      <c r="D22" s="37">
        <v>180953.290752</v>
      </c>
      <c r="E22" s="59">
        <v>164944.40043000001</v>
      </c>
      <c r="F22" s="59">
        <v>165567.25814200001</v>
      </c>
      <c r="G22" s="37">
        <v>164648.99</v>
      </c>
      <c r="H22" s="124">
        <f>'KU-Umlagegrundlagen'!D21*Kreisumlage!$H$5</f>
        <v>184628.04214499998</v>
      </c>
      <c r="I22" s="126">
        <f t="shared" si="0"/>
        <v>19979.052144999994</v>
      </c>
    </row>
    <row r="23" spans="1:9">
      <c r="A23" s="112">
        <v>13073025</v>
      </c>
      <c r="B23" s="33">
        <v>5352</v>
      </c>
      <c r="C23" s="36" t="s">
        <v>27</v>
      </c>
      <c r="D23" s="37">
        <v>291772.55710199999</v>
      </c>
      <c r="E23" s="59">
        <v>296418.721035</v>
      </c>
      <c r="F23" s="59">
        <v>299901.98709900002</v>
      </c>
      <c r="G23" s="37">
        <v>298238.68</v>
      </c>
      <c r="H23" s="124">
        <f>'KU-Umlagegrundlagen'!D22*Kreisumlage!$H$5</f>
        <v>323918.67356999998</v>
      </c>
      <c r="I23" s="126">
        <f t="shared" si="0"/>
        <v>25679.993569999991</v>
      </c>
    </row>
    <row r="24" spans="1:9">
      <c r="A24" s="112">
        <v>13073042</v>
      </c>
      <c r="B24" s="33">
        <v>5352</v>
      </c>
      <c r="C24" s="36" t="s">
        <v>28</v>
      </c>
      <c r="D24" s="37">
        <v>91172.504591999998</v>
      </c>
      <c r="E24" s="59">
        <v>86016.036705000006</v>
      </c>
      <c r="F24" s="59">
        <v>84237.451155000002</v>
      </c>
      <c r="G24" s="37">
        <v>83770.259999999995</v>
      </c>
      <c r="H24" s="124">
        <f>'KU-Umlagegrundlagen'!D23*Kreisumlage!$H$5</f>
        <v>87272.613134999992</v>
      </c>
      <c r="I24" s="126">
        <f t="shared" si="0"/>
        <v>3502.3531349999976</v>
      </c>
    </row>
    <row r="25" spans="1:9">
      <c r="A25" s="112">
        <v>13073043</v>
      </c>
      <c r="B25" s="33">
        <v>5352</v>
      </c>
      <c r="C25" s="36" t="s">
        <v>29</v>
      </c>
      <c r="D25" s="37">
        <v>168769.702842</v>
      </c>
      <c r="E25" s="59">
        <v>195227.12381999998</v>
      </c>
      <c r="F25" s="59">
        <v>194186.79995000002</v>
      </c>
      <c r="G25" s="37">
        <v>193109.81</v>
      </c>
      <c r="H25" s="124">
        <f>'KU-Umlagegrundlagen'!D24*Kreisumlage!$H$5</f>
        <v>213928.65422999999</v>
      </c>
      <c r="I25" s="126">
        <f t="shared" si="0"/>
        <v>20818.844229999988</v>
      </c>
    </row>
    <row r="26" spans="1:9">
      <c r="A26" s="112">
        <v>13073051</v>
      </c>
      <c r="B26" s="33">
        <v>5352</v>
      </c>
      <c r="C26" s="36" t="s">
        <v>30</v>
      </c>
      <c r="D26" s="37">
        <v>229188.08608800001</v>
      </c>
      <c r="E26" s="59">
        <v>229752.97121999998</v>
      </c>
      <c r="F26" s="59">
        <v>222622.31033900002</v>
      </c>
      <c r="G26" s="37">
        <v>221387.61</v>
      </c>
      <c r="H26" s="124">
        <f>'KU-Umlagegrundlagen'!D25*Kreisumlage!$H$5</f>
        <v>233782.90942500002</v>
      </c>
      <c r="I26" s="126">
        <f t="shared" si="0"/>
        <v>12395.299425000034</v>
      </c>
    </row>
    <row r="27" spans="1:9">
      <c r="A27" s="112">
        <v>13073053</v>
      </c>
      <c r="B27" s="33">
        <v>5352</v>
      </c>
      <c r="C27" s="36" t="s">
        <v>31</v>
      </c>
      <c r="D27" s="37">
        <v>213588.741912</v>
      </c>
      <c r="E27" s="59">
        <v>209795.73230999999</v>
      </c>
      <c r="F27" s="59">
        <v>204882.77967300001</v>
      </c>
      <c r="G27" s="37">
        <v>203746.46</v>
      </c>
      <c r="H27" s="124">
        <f>'KU-Umlagegrundlagen'!D26*Kreisumlage!$H$5</f>
        <v>218930.39464499999</v>
      </c>
      <c r="I27" s="126">
        <f t="shared" si="0"/>
        <v>15183.934645000001</v>
      </c>
    </row>
    <row r="28" spans="1:9">
      <c r="A28" s="112">
        <v>13073069</v>
      </c>
      <c r="B28" s="33">
        <v>5352</v>
      </c>
      <c r="C28" s="36" t="s">
        <v>32</v>
      </c>
      <c r="D28" s="37">
        <v>263404.72922400001</v>
      </c>
      <c r="E28" s="59">
        <v>274562.33163000003</v>
      </c>
      <c r="F28" s="59">
        <v>263867.77102400002</v>
      </c>
      <c r="G28" s="37">
        <v>262404.31</v>
      </c>
      <c r="H28" s="124">
        <f>'KU-Umlagegrundlagen'!D27*Kreisumlage!$H$5</f>
        <v>285232.14017999999</v>
      </c>
      <c r="I28" s="126">
        <f t="shared" si="0"/>
        <v>22827.83017999999</v>
      </c>
    </row>
    <row r="29" spans="1:9">
      <c r="A29" s="112">
        <v>13073077</v>
      </c>
      <c r="B29" s="33">
        <v>5352</v>
      </c>
      <c r="C29" s="36" t="s">
        <v>33</v>
      </c>
      <c r="D29" s="37">
        <v>537570.38407799997</v>
      </c>
      <c r="E29" s="59">
        <v>533372.29631999996</v>
      </c>
      <c r="F29" s="59">
        <v>527356.31963299995</v>
      </c>
      <c r="G29" s="37">
        <v>524431.51</v>
      </c>
      <c r="H29" s="124">
        <f>'KU-Umlagegrundlagen'!D28*Kreisumlage!$H$5</f>
        <v>572142.91315499996</v>
      </c>
      <c r="I29" s="126">
        <f t="shared" si="0"/>
        <v>47711.403154999949</v>
      </c>
    </row>
    <row r="30" spans="1:9">
      <c r="A30" s="112">
        <v>13073094</v>
      </c>
      <c r="B30" s="33">
        <v>5352</v>
      </c>
      <c r="C30" s="36" t="s">
        <v>34</v>
      </c>
      <c r="D30" s="37">
        <v>423918.61894199997</v>
      </c>
      <c r="E30" s="59">
        <v>448194.40152000001</v>
      </c>
      <c r="F30" s="59">
        <v>431458.79419500002</v>
      </c>
      <c r="G30" s="37">
        <v>429065.85</v>
      </c>
      <c r="H30" s="124">
        <f>'KU-Umlagegrundlagen'!D29*Kreisumlage!$H$5</f>
        <v>461177.09410500003</v>
      </c>
      <c r="I30" s="126">
        <f t="shared" si="0"/>
        <v>32111.244105000049</v>
      </c>
    </row>
    <row r="31" spans="1:9">
      <c r="A31" s="112">
        <v>13073010</v>
      </c>
      <c r="B31" s="33">
        <v>5353</v>
      </c>
      <c r="C31" s="36" t="s">
        <v>35</v>
      </c>
      <c r="D31" s="37">
        <v>5566926.701622</v>
      </c>
      <c r="E31" s="59">
        <v>5522073.6889349995</v>
      </c>
      <c r="F31" s="59">
        <v>6547580.3634669995</v>
      </c>
      <c r="G31" s="37">
        <v>6511266.3200000003</v>
      </c>
      <c r="H31" s="124">
        <f>'KU-Umlagegrundlagen'!D30*Kreisumlage!$H$5</f>
        <v>7062677.9275949998</v>
      </c>
      <c r="I31" s="126">
        <f t="shared" si="0"/>
        <v>551411.60759499948</v>
      </c>
    </row>
    <row r="32" spans="1:9">
      <c r="A32" s="112">
        <v>13073014</v>
      </c>
      <c r="B32" s="33">
        <v>5353</v>
      </c>
      <c r="C32" s="36" t="s">
        <v>36</v>
      </c>
      <c r="D32" s="37">
        <v>99737.806817999997</v>
      </c>
      <c r="E32" s="59">
        <v>97983.168344999998</v>
      </c>
      <c r="F32" s="59">
        <v>91882.126336000001</v>
      </c>
      <c r="G32" s="37">
        <v>91372.53</v>
      </c>
      <c r="H32" s="124">
        <f>'KU-Umlagegrundlagen'!D31*Kreisumlage!$H$5</f>
        <v>104907.78882</v>
      </c>
      <c r="I32" s="126">
        <f t="shared" si="0"/>
        <v>13535.258820000003</v>
      </c>
    </row>
    <row r="33" spans="1:9">
      <c r="A33" s="112">
        <v>13073027</v>
      </c>
      <c r="B33" s="33">
        <v>5353</v>
      </c>
      <c r="C33" s="36" t="s">
        <v>37</v>
      </c>
      <c r="D33" s="37">
        <v>830560.087344</v>
      </c>
      <c r="E33" s="59">
        <v>846589.54117500002</v>
      </c>
      <c r="F33" s="59">
        <v>820561.57354599994</v>
      </c>
      <c r="G33" s="37">
        <v>816010.59</v>
      </c>
      <c r="H33" s="124">
        <f>'KU-Umlagegrundlagen'!D32*Kreisumlage!$H$5</f>
        <v>884660.566995</v>
      </c>
      <c r="I33" s="126">
        <f t="shared" si="0"/>
        <v>68649.976995000034</v>
      </c>
    </row>
    <row r="34" spans="1:9">
      <c r="A34" s="112">
        <v>13073038</v>
      </c>
      <c r="B34" s="33">
        <v>5353</v>
      </c>
      <c r="C34" s="36" t="s">
        <v>38</v>
      </c>
      <c r="D34" s="37">
        <v>212493.097752</v>
      </c>
      <c r="E34" s="59">
        <v>241508.59387499999</v>
      </c>
      <c r="F34" s="59">
        <v>215684.400074</v>
      </c>
      <c r="G34" s="37">
        <v>214488.18</v>
      </c>
      <c r="H34" s="124">
        <f>'KU-Umlagegrundlagen'!D33*Kreisumlage!$H$5</f>
        <v>237736.95601499997</v>
      </c>
      <c r="I34" s="126">
        <f t="shared" si="0"/>
        <v>23248.776014999981</v>
      </c>
    </row>
    <row r="35" spans="1:9">
      <c r="A35" s="112">
        <v>13073049</v>
      </c>
      <c r="B35" s="33">
        <v>5353</v>
      </c>
      <c r="C35" s="36" t="s">
        <v>39</v>
      </c>
      <c r="D35" s="37">
        <v>115224.21331199999</v>
      </c>
      <c r="E35" s="59">
        <v>107671.23875999999</v>
      </c>
      <c r="F35" s="59">
        <v>106490.14533300001</v>
      </c>
      <c r="G35" s="37">
        <v>105899.53</v>
      </c>
      <c r="H35" s="124">
        <f>'KU-Umlagegrundlagen'!D34*Kreisumlage!$H$5</f>
        <v>130796.29926</v>
      </c>
      <c r="I35" s="126">
        <f t="shared" si="0"/>
        <v>24896.769260000001</v>
      </c>
    </row>
    <row r="36" spans="1:9">
      <c r="A36" s="112">
        <v>13073063</v>
      </c>
      <c r="B36" s="33">
        <v>5353</v>
      </c>
      <c r="C36" s="36" t="s">
        <v>40</v>
      </c>
      <c r="D36" s="37">
        <v>313948.16388000001</v>
      </c>
      <c r="E36" s="59">
        <v>313412.66665500001</v>
      </c>
      <c r="F36" s="59">
        <v>288360.36772400001</v>
      </c>
      <c r="G36" s="37">
        <v>286761.07</v>
      </c>
      <c r="H36" s="124">
        <f>'KU-Umlagegrundlagen'!D35*Kreisumlage!$H$5</f>
        <v>310874.08716</v>
      </c>
      <c r="I36" s="126">
        <f t="shared" si="0"/>
        <v>24113.017159999989</v>
      </c>
    </row>
    <row r="37" spans="1:9">
      <c r="A37" s="112">
        <v>13073064</v>
      </c>
      <c r="B37" s="33">
        <v>5353</v>
      </c>
      <c r="C37" s="36" t="s">
        <v>41</v>
      </c>
      <c r="D37" s="37">
        <v>176750.564874</v>
      </c>
      <c r="E37" s="59">
        <v>173898.503325</v>
      </c>
      <c r="F37" s="59">
        <v>169328.07706100002</v>
      </c>
      <c r="G37" s="37">
        <v>168388.95</v>
      </c>
      <c r="H37" s="124">
        <f>'KU-Umlagegrundlagen'!D36*Kreisumlage!$H$5</f>
        <v>177211.74505500001</v>
      </c>
      <c r="I37" s="126">
        <f t="shared" si="0"/>
        <v>8822.795054999995</v>
      </c>
    </row>
    <row r="38" spans="1:9" ht="15.75" thickBot="1">
      <c r="A38" s="112">
        <v>13073065</v>
      </c>
      <c r="B38" s="201">
        <v>5353</v>
      </c>
      <c r="C38" s="223" t="s">
        <v>42</v>
      </c>
      <c r="D38" s="37">
        <v>384084.56751599995</v>
      </c>
      <c r="E38" s="59">
        <v>416852.182455</v>
      </c>
      <c r="F38" s="59">
        <v>368524.41154100001</v>
      </c>
      <c r="G38" s="37">
        <v>366480.51</v>
      </c>
      <c r="H38" s="124">
        <f>'KU-Umlagegrundlagen'!D37*Kreisumlage!$H$5</f>
        <v>391565.94263999996</v>
      </c>
      <c r="I38" s="126">
        <f t="shared" si="0"/>
        <v>25085.432639999955</v>
      </c>
    </row>
    <row r="39" spans="1:9" hidden="1">
      <c r="A39" s="112">
        <v>13073072</v>
      </c>
      <c r="B39" s="335">
        <v>5353</v>
      </c>
      <c r="C39" s="336" t="s">
        <v>43</v>
      </c>
      <c r="D39" s="59">
        <v>158945.38085400002</v>
      </c>
      <c r="E39" s="59">
        <v>209269.82745000001</v>
      </c>
      <c r="F39" s="68">
        <v>150305.14527600002</v>
      </c>
      <c r="G39" s="64">
        <v>149471.53</v>
      </c>
      <c r="H39" s="124">
        <f>'KU-Umlagegrundlagen'!D38*Kreisumlage!$H$5</f>
        <v>107944.98142499999</v>
      </c>
      <c r="I39" s="126">
        <f t="shared" si="0"/>
        <v>-41526.548575000008</v>
      </c>
    </row>
    <row r="40" spans="1:9">
      <c r="A40" s="112">
        <v>13073074</v>
      </c>
      <c r="B40" s="343">
        <v>5353</v>
      </c>
      <c r="C40" s="344" t="s">
        <v>44</v>
      </c>
      <c r="D40" s="37">
        <v>115771.423326</v>
      </c>
      <c r="E40" s="59">
        <v>113814.779085</v>
      </c>
      <c r="F40" s="59">
        <v>112756.41577200001</v>
      </c>
      <c r="G40" s="37">
        <v>112131.05</v>
      </c>
      <c r="H40" s="124">
        <f>'KU-Umlagegrundlagen'!D39*Kreisumlage!$H$5</f>
        <v>119434.338135</v>
      </c>
      <c r="I40" s="126">
        <f t="shared" si="0"/>
        <v>7303.2881349999952</v>
      </c>
    </row>
    <row r="41" spans="1:9" ht="15.75" thickBot="1">
      <c r="A41" s="112">
        <v>13073083</v>
      </c>
      <c r="B41" s="201">
        <v>5353</v>
      </c>
      <c r="C41" s="223" t="s">
        <v>45</v>
      </c>
      <c r="D41" s="37">
        <v>356329.81347599998</v>
      </c>
      <c r="E41" s="59">
        <v>381349.789605</v>
      </c>
      <c r="F41" s="59">
        <v>318333.967237</v>
      </c>
      <c r="G41" s="37">
        <v>316568.43</v>
      </c>
      <c r="H41" s="124">
        <f>'KU-Umlagegrundlagen'!D40*Kreisumlage!$H$5</f>
        <v>342315.93775499996</v>
      </c>
      <c r="I41" s="126">
        <f t="shared" si="0"/>
        <v>25747.50775499997</v>
      </c>
    </row>
    <row r="42" spans="1:9" hidden="1">
      <c r="A42" s="112">
        <v>13073002</v>
      </c>
      <c r="B42" s="335">
        <v>5354</v>
      </c>
      <c r="C42" s="336" t="s">
        <v>46</v>
      </c>
      <c r="D42" s="59">
        <v>423675.33421200002</v>
      </c>
      <c r="E42" s="59">
        <v>432635.85676499997</v>
      </c>
      <c r="F42" s="68">
        <v>496654.55253699998</v>
      </c>
      <c r="G42" s="64">
        <v>493900.02</v>
      </c>
      <c r="H42" s="124">
        <f>'KU-Umlagegrundlagen'!D41*Kreisumlage!$H$5</f>
        <v>489822.77042999998</v>
      </c>
      <c r="I42" s="126">
        <f t="shared" si="0"/>
        <v>-4077.2495700000436</v>
      </c>
    </row>
    <row r="43" spans="1:9">
      <c r="A43" s="112">
        <v>13073012</v>
      </c>
      <c r="B43" s="343">
        <v>5354</v>
      </c>
      <c r="C43" s="344" t="s">
        <v>47</v>
      </c>
      <c r="D43" s="37">
        <v>470895.26429399999</v>
      </c>
      <c r="E43" s="59">
        <v>477821.66423999995</v>
      </c>
      <c r="F43" s="59">
        <v>439660.41562300007</v>
      </c>
      <c r="G43" s="37">
        <v>437221.98</v>
      </c>
      <c r="H43" s="124">
        <f>'KU-Umlagegrundlagen'!D42*Kreisumlage!$H$5</f>
        <v>459426.72622500005</v>
      </c>
      <c r="I43" s="126">
        <f t="shared" si="0"/>
        <v>22204.746225000068</v>
      </c>
    </row>
    <row r="44" spans="1:9">
      <c r="A44" s="112">
        <v>13073017</v>
      </c>
      <c r="B44" s="33">
        <v>5354</v>
      </c>
      <c r="C44" s="36" t="s">
        <v>48</v>
      </c>
      <c r="D44" s="37">
        <v>557756.44501200004</v>
      </c>
      <c r="E44" s="59">
        <v>625065.02419499995</v>
      </c>
      <c r="F44" s="59">
        <v>572763.56437300006</v>
      </c>
      <c r="G44" s="37">
        <v>569586.92000000004</v>
      </c>
      <c r="H44" s="124">
        <f>'KU-Umlagegrundlagen'!D43*Kreisumlage!$H$5</f>
        <v>623161.67481</v>
      </c>
      <c r="I44" s="126">
        <f t="shared" si="0"/>
        <v>53574.754809999955</v>
      </c>
    </row>
    <row r="45" spans="1:9">
      <c r="A45" s="112">
        <v>13073067</v>
      </c>
      <c r="B45" s="33">
        <v>5354</v>
      </c>
      <c r="C45" s="36" t="s">
        <v>49</v>
      </c>
      <c r="D45" s="37">
        <v>789895.50837599998</v>
      </c>
      <c r="E45" s="59">
        <v>832456.91664000007</v>
      </c>
      <c r="F45" s="59">
        <v>708759.81790899998</v>
      </c>
      <c r="G45" s="37">
        <v>704828.91</v>
      </c>
      <c r="H45" s="124">
        <f>'KU-Umlagegrundlagen'!D44*Kreisumlage!$H$5</f>
        <v>733190.58953999996</v>
      </c>
      <c r="I45" s="126">
        <f t="shared" si="0"/>
        <v>28361.679539999925</v>
      </c>
    </row>
    <row r="46" spans="1:9">
      <c r="A46" s="112">
        <v>13073100</v>
      </c>
      <c r="B46" s="33">
        <v>5354</v>
      </c>
      <c r="C46" s="36" t="s">
        <v>50</v>
      </c>
      <c r="D46" s="37">
        <v>310994.34716999996</v>
      </c>
      <c r="E46" s="59">
        <v>306642.67114499997</v>
      </c>
      <c r="F46" s="59">
        <v>262428.21461999998</v>
      </c>
      <c r="G46" s="37">
        <v>260972.74</v>
      </c>
      <c r="H46" s="124">
        <f>'KU-Umlagegrundlagen'!D45*Kreisumlage!$H$5</f>
        <v>282480.72029999999</v>
      </c>
      <c r="I46" s="126">
        <f t="shared" si="0"/>
        <v>21507.980299999996</v>
      </c>
    </row>
    <row r="47" spans="1:9">
      <c r="A47" s="112">
        <v>13073103</v>
      </c>
      <c r="B47" s="33">
        <v>5354</v>
      </c>
      <c r="C47" s="36" t="s">
        <v>51</v>
      </c>
      <c r="D47" s="37">
        <v>486976.20316800004</v>
      </c>
      <c r="E47" s="59">
        <v>477502.01434500003</v>
      </c>
      <c r="F47" s="59">
        <v>441591.24638200004</v>
      </c>
      <c r="G47" s="37">
        <v>439142.1</v>
      </c>
      <c r="H47" s="124">
        <f>'KU-Umlagegrundlagen'!D46*Kreisumlage!$H$5</f>
        <v>445673.21337000001</v>
      </c>
      <c r="I47" s="126">
        <f t="shared" si="0"/>
        <v>6531.1133700000355</v>
      </c>
    </row>
    <row r="48" spans="1:9">
      <c r="A48" s="112">
        <v>13073024</v>
      </c>
      <c r="B48" s="33">
        <v>5355</v>
      </c>
      <c r="C48" s="36" t="s">
        <v>52</v>
      </c>
      <c r="D48" s="37">
        <v>517535.77036200004</v>
      </c>
      <c r="E48" s="59">
        <v>515063.80963500001</v>
      </c>
      <c r="F48" s="59">
        <v>503346.574731</v>
      </c>
      <c r="G48" s="37">
        <v>500554.93</v>
      </c>
      <c r="H48" s="124">
        <f>'KU-Umlagegrundlagen'!D47*Kreisumlage!$H$5</f>
        <v>561940.33931999991</v>
      </c>
      <c r="I48" s="126">
        <f t="shared" si="0"/>
        <v>61385.409319999919</v>
      </c>
    </row>
    <row r="49" spans="1:9">
      <c r="A49" s="112">
        <v>13073029</v>
      </c>
      <c r="B49" s="33">
        <v>5355</v>
      </c>
      <c r="C49" s="36" t="s">
        <v>53</v>
      </c>
      <c r="D49" s="37">
        <v>204546.16166400001</v>
      </c>
      <c r="E49" s="59">
        <v>203166.9711</v>
      </c>
      <c r="F49" s="59">
        <v>197918.784778</v>
      </c>
      <c r="G49" s="37">
        <v>196821.09</v>
      </c>
      <c r="H49" s="124">
        <f>'KU-Umlagegrundlagen'!D48*Kreisumlage!$H$5</f>
        <v>212921.437725</v>
      </c>
      <c r="I49" s="126">
        <f t="shared" si="0"/>
        <v>16100.347725</v>
      </c>
    </row>
    <row r="50" spans="1:9">
      <c r="A50" s="112">
        <v>13073034</v>
      </c>
      <c r="B50" s="33">
        <v>5355</v>
      </c>
      <c r="C50" s="36" t="s">
        <v>54</v>
      </c>
      <c r="D50" s="37">
        <v>241813.50741599998</v>
      </c>
      <c r="E50" s="59">
        <v>262836.58579500002</v>
      </c>
      <c r="F50" s="59">
        <v>264600.20587000001</v>
      </c>
      <c r="G50" s="37">
        <v>263132.69</v>
      </c>
      <c r="H50" s="124">
        <f>'KU-Umlagegrundlagen'!D49*Kreisumlage!$H$5</f>
        <v>275150.62165499997</v>
      </c>
      <c r="I50" s="126">
        <f t="shared" si="0"/>
        <v>12017.931654999964</v>
      </c>
    </row>
    <row r="51" spans="1:9">
      <c r="A51" s="112">
        <v>13073057</v>
      </c>
      <c r="B51" s="33">
        <v>5355</v>
      </c>
      <c r="C51" s="36" t="s">
        <v>55</v>
      </c>
      <c r="D51" s="37">
        <v>118144.34338200001</v>
      </c>
      <c r="E51" s="59">
        <v>120121.675215</v>
      </c>
      <c r="F51" s="59">
        <v>125939.355542</v>
      </c>
      <c r="G51" s="37">
        <v>125240.87</v>
      </c>
      <c r="H51" s="124">
        <f>'KU-Umlagegrundlagen'!D50*Kreisumlage!$H$5</f>
        <v>131064.06811499999</v>
      </c>
      <c r="I51" s="126">
        <f t="shared" si="0"/>
        <v>5823.198114999992</v>
      </c>
    </row>
    <row r="52" spans="1:9">
      <c r="A52" s="112">
        <v>13073062</v>
      </c>
      <c r="B52" s="33">
        <v>5355</v>
      </c>
      <c r="C52" s="36" t="s">
        <v>56</v>
      </c>
      <c r="D52" s="37">
        <v>196463.425158</v>
      </c>
      <c r="E52" s="59">
        <v>211005.583125</v>
      </c>
      <c r="F52" s="59">
        <v>215827.85724499999</v>
      </c>
      <c r="G52" s="37">
        <v>214630.84</v>
      </c>
      <c r="H52" s="124">
        <f>'KU-Umlagegrundlagen'!D51*Kreisumlage!$H$5</f>
        <v>227145.2274</v>
      </c>
      <c r="I52" s="126">
        <f t="shared" si="0"/>
        <v>12514.387400000007</v>
      </c>
    </row>
    <row r="53" spans="1:9" ht="15.75" thickBot="1">
      <c r="A53" s="112">
        <v>13073076</v>
      </c>
      <c r="B53" s="201">
        <v>5355</v>
      </c>
      <c r="C53" s="223" t="s">
        <v>57</v>
      </c>
      <c r="D53" s="37">
        <v>521878.10251200001</v>
      </c>
      <c r="E53" s="59">
        <v>487864.91421000002</v>
      </c>
      <c r="F53" s="59">
        <v>481633.16057999997</v>
      </c>
      <c r="G53" s="37">
        <v>478961.94</v>
      </c>
      <c r="H53" s="124">
        <f>'KU-Umlagegrundlagen'!D52*Kreisumlage!$H$5</f>
        <v>528234.17773500003</v>
      </c>
      <c r="I53" s="126">
        <f t="shared" si="0"/>
        <v>49272.237735000032</v>
      </c>
    </row>
    <row r="54" spans="1:9" hidden="1">
      <c r="A54" s="112">
        <v>13073086</v>
      </c>
      <c r="B54" s="335">
        <v>5355</v>
      </c>
      <c r="C54" s="336" t="s">
        <v>58</v>
      </c>
      <c r="D54" s="59">
        <v>211562.35705799999</v>
      </c>
      <c r="E54" s="59">
        <v>185470.76848499998</v>
      </c>
      <c r="F54" s="68">
        <v>315618.013997</v>
      </c>
      <c r="G54" s="64">
        <v>313867.53999999998</v>
      </c>
      <c r="H54" s="124">
        <f>'KU-Umlagegrundlagen'!D53*Kreisumlage!$H$5</f>
        <v>181475.02548000001</v>
      </c>
      <c r="I54" s="126">
        <f t="shared" si="0"/>
        <v>-132392.51451999997</v>
      </c>
    </row>
    <row r="55" spans="1:9" ht="15.75" thickBot="1">
      <c r="A55" s="112">
        <v>13073096</v>
      </c>
      <c r="B55" s="7">
        <v>5355</v>
      </c>
      <c r="C55" s="14" t="s">
        <v>59</v>
      </c>
      <c r="D55" s="37">
        <v>634221.70312799991</v>
      </c>
      <c r="E55" s="59">
        <v>632313.90281999996</v>
      </c>
      <c r="F55" s="59">
        <v>632937.251804</v>
      </c>
      <c r="G55" s="37">
        <v>629426.87</v>
      </c>
      <c r="H55" s="124">
        <f>'KU-Umlagegrundlagen'!D54*Kreisumlage!$H$5</f>
        <v>682873.96207499993</v>
      </c>
      <c r="I55" s="126">
        <f t="shared" si="0"/>
        <v>53447.092074999935</v>
      </c>
    </row>
    <row r="56" spans="1:9" hidden="1">
      <c r="A56" s="112">
        <v>13073097</v>
      </c>
      <c r="B56" s="335">
        <v>5355</v>
      </c>
      <c r="C56" s="336" t="s">
        <v>60</v>
      </c>
      <c r="D56" s="59">
        <v>92804.939838000006</v>
      </c>
      <c r="E56" s="59">
        <v>88218.784589999996</v>
      </c>
      <c r="F56" s="68">
        <v>83950.321169000003</v>
      </c>
      <c r="G56" s="64">
        <v>83484.72</v>
      </c>
      <c r="H56" s="124">
        <f>'KU-Umlagegrundlagen'!D55*Kreisumlage!$H$5</f>
        <v>80025.344009999986</v>
      </c>
      <c r="I56" s="126">
        <f t="shared" si="0"/>
        <v>-3459.375990000015</v>
      </c>
    </row>
    <row r="57" spans="1:9">
      <c r="A57" s="112">
        <v>13073098</v>
      </c>
      <c r="B57" s="343">
        <v>5355</v>
      </c>
      <c r="C57" s="344" t="s">
        <v>61</v>
      </c>
      <c r="D57" s="37">
        <v>235954.55855400002</v>
      </c>
      <c r="E57" s="59">
        <v>210635.43481500002</v>
      </c>
      <c r="F57" s="59">
        <v>200313.61092600002</v>
      </c>
      <c r="G57" s="37">
        <v>199202.64</v>
      </c>
      <c r="H57" s="124">
        <f>'KU-Umlagegrundlagen'!D56*Kreisumlage!$H$5</f>
        <v>216040.28386499998</v>
      </c>
      <c r="I57" s="126">
        <f t="shared" si="0"/>
        <v>16837.643864999962</v>
      </c>
    </row>
    <row r="58" spans="1:9">
      <c r="A58" s="112">
        <v>13073023</v>
      </c>
      <c r="B58" s="33">
        <v>5356</v>
      </c>
      <c r="C58" s="36" t="s">
        <v>62</v>
      </c>
      <c r="D58" s="37">
        <v>250511.98692</v>
      </c>
      <c r="E58" s="59">
        <v>256377.17136000001</v>
      </c>
      <c r="F58" s="59">
        <v>256603.549917</v>
      </c>
      <c r="G58" s="37">
        <v>255180.38</v>
      </c>
      <c r="H58" s="124">
        <f>'KU-Umlagegrundlagen'!D57*Kreisumlage!$H$5</f>
        <v>275758.91558999999</v>
      </c>
      <c r="I58" s="126">
        <f t="shared" si="0"/>
        <v>20578.535589999985</v>
      </c>
    </row>
    <row r="59" spans="1:9">
      <c r="A59" s="112">
        <v>13073090</v>
      </c>
      <c r="B59" s="33">
        <v>5356</v>
      </c>
      <c r="C59" s="36" t="s">
        <v>63</v>
      </c>
      <c r="D59" s="37">
        <v>2198201.3983800001</v>
      </c>
      <c r="E59" s="59">
        <v>2054830.5322499999</v>
      </c>
      <c r="F59" s="59">
        <v>1913088.1222310003</v>
      </c>
      <c r="G59" s="37">
        <v>1902477.8</v>
      </c>
      <c r="H59" s="124">
        <f>'KU-Umlagegrundlagen'!D58*Kreisumlage!$H$5</f>
        <v>2072763.4688549999</v>
      </c>
      <c r="I59" s="126">
        <f t="shared" si="0"/>
        <v>170285.66885499982</v>
      </c>
    </row>
    <row r="60" spans="1:9">
      <c r="A60" s="112">
        <v>13073102</v>
      </c>
      <c r="B60" s="33">
        <v>5356</v>
      </c>
      <c r="C60" s="36" t="s">
        <v>64</v>
      </c>
      <c r="D60" s="37">
        <v>443667.40243799996</v>
      </c>
      <c r="E60" s="59">
        <v>435340.06011000002</v>
      </c>
      <c r="F60" s="59">
        <v>417081.709187</v>
      </c>
      <c r="G60" s="37">
        <v>414768.5</v>
      </c>
      <c r="H60" s="124">
        <f>'KU-Umlagegrundlagen'!D59*Kreisumlage!$H$5</f>
        <v>459654.68317500001</v>
      </c>
      <c r="I60" s="126">
        <f t="shared" si="0"/>
        <v>44886.183175000013</v>
      </c>
    </row>
    <row r="61" spans="1:9" ht="15.75" thickBot="1">
      <c r="A61" s="112">
        <v>13073006</v>
      </c>
      <c r="B61" s="201">
        <v>5357</v>
      </c>
      <c r="C61" s="223" t="s">
        <v>65</v>
      </c>
      <c r="D61" s="37">
        <v>378338.063922</v>
      </c>
      <c r="E61" s="59">
        <v>379898.02844999998</v>
      </c>
      <c r="F61" s="59">
        <v>382434.39505700005</v>
      </c>
      <c r="G61" s="37">
        <v>380313.35</v>
      </c>
      <c r="H61" s="124">
        <f>'KU-Umlagegrundlagen'!D60*Kreisumlage!$H$5</f>
        <v>403868.05145999999</v>
      </c>
      <c r="I61" s="126">
        <f t="shared" si="0"/>
        <v>23554.701460000011</v>
      </c>
    </row>
    <row r="62" spans="1:9" hidden="1">
      <c r="A62" s="132">
        <v>13073026</v>
      </c>
      <c r="B62" s="337">
        <v>5357</v>
      </c>
      <c r="C62" s="338" t="s">
        <v>66</v>
      </c>
      <c r="D62" s="59"/>
      <c r="E62" s="59"/>
      <c r="F62" s="68"/>
      <c r="G62" s="64"/>
      <c r="H62" s="124"/>
      <c r="I62" s="126">
        <f t="shared" si="0"/>
        <v>0</v>
      </c>
    </row>
    <row r="63" spans="1:9" hidden="1">
      <c r="A63" s="112">
        <v>13073031</v>
      </c>
      <c r="B63" s="38">
        <v>5357</v>
      </c>
      <c r="C63" s="83" t="s">
        <v>67</v>
      </c>
      <c r="D63" s="59">
        <v>570334.35529199999</v>
      </c>
      <c r="E63" s="59">
        <v>546542.36444999999</v>
      </c>
      <c r="F63" s="68">
        <v>618980.00907600007</v>
      </c>
      <c r="G63" s="64">
        <v>615547.04</v>
      </c>
      <c r="H63" s="124">
        <f>'KU-Umlagegrundlagen'!D62*Kreisumlage!$H$5</f>
        <v>518622.48404999997</v>
      </c>
      <c r="I63" s="126">
        <f t="shared" si="0"/>
        <v>-96924.555950000067</v>
      </c>
    </row>
    <row r="64" spans="1:9" ht="15.75" thickBot="1">
      <c r="A64" s="112">
        <v>13073048</v>
      </c>
      <c r="B64" s="7">
        <v>5357</v>
      </c>
      <c r="C64" s="14" t="s">
        <v>68</v>
      </c>
      <c r="D64" s="37">
        <v>151832.80117200001</v>
      </c>
      <c r="E64" s="59">
        <v>149848.69928999999</v>
      </c>
      <c r="F64" s="59">
        <v>160870.89675800002</v>
      </c>
      <c r="G64" s="37">
        <v>159978.68</v>
      </c>
      <c r="H64" s="124">
        <f>'KU-Umlagegrundlagen'!D63*Kreisumlage!$H$5</f>
        <v>176618.462715</v>
      </c>
      <c r="I64" s="126">
        <f t="shared" si="0"/>
        <v>16639.782715000008</v>
      </c>
    </row>
    <row r="65" spans="1:9" hidden="1">
      <c r="A65" s="132">
        <v>13073056</v>
      </c>
      <c r="B65" s="339">
        <v>5357</v>
      </c>
      <c r="C65" s="340" t="s">
        <v>69</v>
      </c>
      <c r="D65" s="59"/>
      <c r="E65" s="42"/>
      <c r="F65" s="68"/>
      <c r="G65" s="64"/>
      <c r="H65" s="124"/>
      <c r="I65" s="126">
        <f t="shared" si="0"/>
        <v>0</v>
      </c>
    </row>
    <row r="66" spans="1:9" ht="15.75" thickBot="1">
      <c r="A66" s="112">
        <v>13073084</v>
      </c>
      <c r="B66" s="7">
        <v>5357</v>
      </c>
      <c r="C66" s="14" t="s">
        <v>70</v>
      </c>
      <c r="D66" s="37">
        <v>1106716.0197599998</v>
      </c>
      <c r="E66" s="59">
        <v>1105086.484185</v>
      </c>
      <c r="F66" s="59">
        <v>1057988.4997109999</v>
      </c>
      <c r="G66" s="37">
        <v>1052120.71</v>
      </c>
      <c r="H66" s="124">
        <f>'KU-Umlagegrundlagen'!D65*Kreisumlage!$H$5</f>
        <v>1172112.1298549999</v>
      </c>
      <c r="I66" s="126">
        <f t="shared" si="0"/>
        <v>119991.41985499999</v>
      </c>
    </row>
    <row r="67" spans="1:9" hidden="1">
      <c r="A67" s="132">
        <v>13073091</v>
      </c>
      <c r="B67" s="339">
        <v>5357</v>
      </c>
      <c r="C67" s="340" t="s">
        <v>71</v>
      </c>
      <c r="D67" s="59"/>
      <c r="E67" s="42"/>
      <c r="F67" s="68"/>
      <c r="G67" s="64"/>
      <c r="H67" s="124"/>
      <c r="I67" s="126">
        <f t="shared" si="0"/>
        <v>0</v>
      </c>
    </row>
    <row r="68" spans="1:9">
      <c r="A68" s="112">
        <v>13073106</v>
      </c>
      <c r="B68" s="343">
        <v>5357</v>
      </c>
      <c r="C68" s="344" t="s">
        <v>72</v>
      </c>
      <c r="D68" s="37">
        <v>256857.96083999999</v>
      </c>
      <c r="E68" s="59">
        <v>266428.44974999997</v>
      </c>
      <c r="F68" s="59">
        <v>243638.13273800001</v>
      </c>
      <c r="G68" s="37">
        <v>242286.87</v>
      </c>
      <c r="H68" s="124">
        <f>'KU-Umlagegrundlagen'!D67*Kreisumlage!$H$5</f>
        <v>276877.38613499998</v>
      </c>
      <c r="I68" s="126">
        <f t="shared" si="0"/>
        <v>34590.516134999983</v>
      </c>
    </row>
    <row r="69" spans="1:9" ht="17.25">
      <c r="A69" s="130">
        <v>13073107</v>
      </c>
      <c r="B69" s="131">
        <v>5357</v>
      </c>
      <c r="C69" s="164" t="s">
        <v>142</v>
      </c>
      <c r="D69" s="37">
        <v>571475.07604199997</v>
      </c>
      <c r="E69" s="59">
        <v>553550.71993500006</v>
      </c>
      <c r="F69" s="59">
        <v>501875.61724300002</v>
      </c>
      <c r="G69" s="37">
        <v>499092.13</v>
      </c>
      <c r="H69" s="124">
        <f>'KU-Umlagegrundlagen'!D68*Kreisumlage!$H$5</f>
        <v>549992.90925000003</v>
      </c>
      <c r="I69" s="126">
        <f t="shared" si="0"/>
        <v>50900.779250000021</v>
      </c>
    </row>
    <row r="70" spans="1:9">
      <c r="A70" s="112">
        <v>13073036</v>
      </c>
      <c r="B70" s="33">
        <v>5358</v>
      </c>
      <c r="C70" s="36" t="s">
        <v>74</v>
      </c>
      <c r="D70" s="37">
        <v>120299.216076</v>
      </c>
      <c r="E70" s="59">
        <v>122834.95171499999</v>
      </c>
      <c r="F70" s="59">
        <v>119323.074156</v>
      </c>
      <c r="G70" s="37">
        <v>118661.29</v>
      </c>
      <c r="H70" s="124">
        <f>'KU-Umlagegrundlagen'!D69*Kreisumlage!$H$5</f>
        <v>123770.14042499999</v>
      </c>
      <c r="I70" s="126">
        <f t="shared" si="0"/>
        <v>5108.8504249999969</v>
      </c>
    </row>
    <row r="71" spans="1:9" ht="15.75" thickBot="1">
      <c r="A71" s="112">
        <v>13073041</v>
      </c>
      <c r="B71" s="201">
        <v>5358</v>
      </c>
      <c r="C71" s="223" t="s">
        <v>75</v>
      </c>
      <c r="D71" s="37">
        <v>197210.26072799999</v>
      </c>
      <c r="E71" s="65">
        <v>172494.02834999998</v>
      </c>
      <c r="F71" s="59">
        <v>179370.51861299999</v>
      </c>
      <c r="G71" s="37">
        <v>178375.7</v>
      </c>
      <c r="H71" s="124">
        <f>'KU-Umlagegrundlagen'!D70*Kreisumlage!$H$5</f>
        <v>192539.40799499999</v>
      </c>
      <c r="I71" s="126">
        <f t="shared" si="0"/>
        <v>14163.707994999975</v>
      </c>
    </row>
    <row r="72" spans="1:9" hidden="1">
      <c r="A72" s="134">
        <v>13073047</v>
      </c>
      <c r="B72" s="341">
        <v>5358</v>
      </c>
      <c r="C72" s="342" t="s">
        <v>76</v>
      </c>
      <c r="D72" s="34"/>
      <c r="E72" s="85"/>
      <c r="F72" s="124"/>
      <c r="G72" s="64"/>
      <c r="H72" s="124"/>
      <c r="I72" s="126">
        <f t="shared" ref="I72:I112" si="1">H72-G72</f>
        <v>0</v>
      </c>
    </row>
    <row r="73" spans="1:9" ht="15.75" thickBot="1">
      <c r="A73" s="112">
        <v>13073054</v>
      </c>
      <c r="B73" s="7">
        <v>5358</v>
      </c>
      <c r="C73" s="14" t="s">
        <v>77</v>
      </c>
      <c r="D73" s="37">
        <v>610528.92739800003</v>
      </c>
      <c r="E73" s="62">
        <v>624281.78940000001</v>
      </c>
      <c r="F73" s="59">
        <v>524992.79089399998</v>
      </c>
      <c r="G73" s="37">
        <v>522081.09</v>
      </c>
      <c r="H73" s="124">
        <f>'KU-Umlagegrundlagen'!D72*Kreisumlage!$H$5</f>
        <v>544856.35742999997</v>
      </c>
      <c r="I73" s="126">
        <f t="shared" si="1"/>
        <v>22775.267429999949</v>
      </c>
    </row>
    <row r="74" spans="1:9" hidden="1">
      <c r="A74" s="134">
        <v>13073058</v>
      </c>
      <c r="B74" s="341">
        <v>5358</v>
      </c>
      <c r="C74" s="342" t="s">
        <v>78</v>
      </c>
      <c r="D74" s="59"/>
      <c r="E74" s="59"/>
      <c r="F74" s="68"/>
      <c r="G74" s="64"/>
      <c r="H74" s="124"/>
      <c r="I74" s="126">
        <f t="shared" si="1"/>
        <v>0</v>
      </c>
    </row>
    <row r="75" spans="1:9" ht="17.25">
      <c r="A75" s="136">
        <v>13073060</v>
      </c>
      <c r="B75" s="345">
        <v>5358</v>
      </c>
      <c r="C75" s="346" t="s">
        <v>143</v>
      </c>
      <c r="D75" s="37">
        <f>688404.1+111563.52+117751.4</f>
        <v>917719.02</v>
      </c>
      <c r="E75" s="59">
        <f>729243.42+116253.13+119003.84</f>
        <v>964500.39</v>
      </c>
      <c r="F75" s="59">
        <v>926381.92032100004</v>
      </c>
      <c r="G75" s="37">
        <v>921244.04</v>
      </c>
      <c r="H75" s="124">
        <f>'KU-Umlagegrundlagen'!D74*Kreisumlage!$H$5</f>
        <v>991538.83376999991</v>
      </c>
      <c r="I75" s="126">
        <f t="shared" si="1"/>
        <v>70294.793769999873</v>
      </c>
    </row>
    <row r="76" spans="1:9">
      <c r="A76" s="112">
        <v>13073061</v>
      </c>
      <c r="B76" s="33">
        <v>5358</v>
      </c>
      <c r="C76" s="36" t="s">
        <v>80</v>
      </c>
      <c r="D76" s="37">
        <v>341946.35911799996</v>
      </c>
      <c r="E76" s="59">
        <v>325448.49937500001</v>
      </c>
      <c r="F76" s="59">
        <v>304628.45570300001</v>
      </c>
      <c r="G76" s="37">
        <v>302938.93</v>
      </c>
      <c r="H76" s="124">
        <f>'KU-Umlagegrundlagen'!D75*Kreisumlage!$H$5</f>
        <v>332240.06479499995</v>
      </c>
      <c r="I76" s="126">
        <f t="shared" si="1"/>
        <v>29301.134794999962</v>
      </c>
    </row>
    <row r="77" spans="1:9">
      <c r="A77" s="112">
        <v>13073087</v>
      </c>
      <c r="B77" s="33">
        <v>5358</v>
      </c>
      <c r="C77" s="36" t="s">
        <v>81</v>
      </c>
      <c r="D77" s="37">
        <v>1036531.7001</v>
      </c>
      <c r="E77" s="59">
        <v>1017298.59426</v>
      </c>
      <c r="F77" s="59">
        <v>977837.668236</v>
      </c>
      <c r="G77" s="37">
        <v>972414.41</v>
      </c>
      <c r="H77" s="124">
        <f>'KU-Umlagegrundlagen'!D76*Kreisumlage!$H$5</f>
        <v>1045477.2439349999</v>
      </c>
      <c r="I77" s="126">
        <f t="shared" si="1"/>
        <v>73062.833934999886</v>
      </c>
    </row>
    <row r="78" spans="1:9">
      <c r="A78" s="112">
        <v>13073099</v>
      </c>
      <c r="B78" s="33">
        <v>5358</v>
      </c>
      <c r="C78" s="36" t="s">
        <v>82</v>
      </c>
      <c r="D78" s="37">
        <v>494173.26176400005</v>
      </c>
      <c r="E78" s="59">
        <v>464621.45485499996</v>
      </c>
      <c r="F78" s="59">
        <v>415802.43018600001</v>
      </c>
      <c r="G78" s="37">
        <v>413496.32000000001</v>
      </c>
      <c r="H78" s="124">
        <f>'KU-Umlagegrundlagen'!D77*Kreisumlage!$H$5</f>
        <v>503451.28151999996</v>
      </c>
      <c r="I78" s="126">
        <f t="shared" si="1"/>
        <v>89954.961519999953</v>
      </c>
    </row>
    <row r="79" spans="1:9">
      <c r="A79" s="112">
        <v>13073104</v>
      </c>
      <c r="B79" s="33">
        <v>5358</v>
      </c>
      <c r="C79" s="36" t="s">
        <v>83</v>
      </c>
      <c r="D79" s="37">
        <v>395333.38338000001</v>
      </c>
      <c r="E79" s="59">
        <v>418650.24075</v>
      </c>
      <c r="F79" s="59">
        <v>411995.48003899999</v>
      </c>
      <c r="G79" s="37">
        <v>409710.48</v>
      </c>
      <c r="H79" s="124">
        <f>'KU-Umlagegrundlagen'!D78*Kreisumlage!$H$5</f>
        <v>457110.29524499999</v>
      </c>
      <c r="I79" s="126">
        <f t="shared" si="1"/>
        <v>47399.815245000005</v>
      </c>
    </row>
    <row r="80" spans="1:9" ht="15.75" thickBot="1">
      <c r="A80" s="112">
        <v>13073004</v>
      </c>
      <c r="B80" s="201">
        <v>5359</v>
      </c>
      <c r="C80" s="223" t="s">
        <v>84</v>
      </c>
      <c r="D80" s="37">
        <v>360060.83895599999</v>
      </c>
      <c r="E80" s="59">
        <v>341218.81321500003</v>
      </c>
      <c r="F80" s="59">
        <v>338577.31550500001</v>
      </c>
      <c r="G80" s="37">
        <v>336699.51</v>
      </c>
      <c r="H80" s="124">
        <f>'KU-Umlagegrundlagen'!D79*Kreisumlage!$H$5</f>
        <v>371490.44741999998</v>
      </c>
      <c r="I80" s="126">
        <f t="shared" si="1"/>
        <v>34790.937419999973</v>
      </c>
    </row>
    <row r="81" spans="1:9" hidden="1">
      <c r="A81" s="112">
        <v>13073013</v>
      </c>
      <c r="B81" s="335">
        <v>5359</v>
      </c>
      <c r="C81" s="336" t="s">
        <v>85</v>
      </c>
      <c r="D81" s="59">
        <v>286180.16068199999</v>
      </c>
      <c r="E81" s="59">
        <v>334304.05471500003</v>
      </c>
      <c r="F81" s="68">
        <v>322681.39174699999</v>
      </c>
      <c r="G81" s="64">
        <v>320891.74</v>
      </c>
      <c r="H81" s="124">
        <f>'KU-Umlagegrundlagen'!D80*Kreisumlage!$H$5</f>
        <v>290528.34138</v>
      </c>
      <c r="I81" s="126">
        <f t="shared" si="1"/>
        <v>-30363.398619999993</v>
      </c>
    </row>
    <row r="82" spans="1:9">
      <c r="A82" s="112">
        <v>13073019</v>
      </c>
      <c r="B82" s="343">
        <v>5359</v>
      </c>
      <c r="C82" s="344" t="s">
        <v>86</v>
      </c>
      <c r="D82" s="37">
        <v>473326.55611800001</v>
      </c>
      <c r="E82" s="59">
        <v>512269.16085000004</v>
      </c>
      <c r="F82" s="59">
        <v>420295.75030300004</v>
      </c>
      <c r="G82" s="37">
        <v>417964.72</v>
      </c>
      <c r="H82" s="124">
        <f>'KU-Umlagegrundlagen'!D81*Kreisumlage!$H$5</f>
        <v>456271.93511999998</v>
      </c>
      <c r="I82" s="126">
        <f t="shared" si="1"/>
        <v>38307.215120000008</v>
      </c>
    </row>
    <row r="83" spans="1:9">
      <c r="A83" s="112">
        <v>13073030</v>
      </c>
      <c r="B83" s="33">
        <v>5359</v>
      </c>
      <c r="C83" s="36" t="s">
        <v>87</v>
      </c>
      <c r="D83" s="37">
        <v>401133.64753799996</v>
      </c>
      <c r="E83" s="59">
        <v>397935.99379500002</v>
      </c>
      <c r="F83" s="59">
        <v>443923.80117799999</v>
      </c>
      <c r="G83" s="37">
        <v>441461.72</v>
      </c>
      <c r="H83" s="124">
        <f>'KU-Umlagegrundlagen'!D82*Kreisumlage!$H$5</f>
        <v>444619.29226499994</v>
      </c>
      <c r="I83" s="126">
        <f t="shared" si="1"/>
        <v>3157.5722649999661</v>
      </c>
    </row>
    <row r="84" spans="1:9">
      <c r="A84" s="112">
        <v>13073052</v>
      </c>
      <c r="B84" s="33">
        <v>5359</v>
      </c>
      <c r="C84" s="36" t="s">
        <v>88</v>
      </c>
      <c r="D84" s="37">
        <v>208744.84698599999</v>
      </c>
      <c r="E84" s="59">
        <v>186747.75110999998</v>
      </c>
      <c r="F84" s="59">
        <v>164085.63042300002</v>
      </c>
      <c r="G84" s="37">
        <v>163175.57999999999</v>
      </c>
      <c r="H84" s="124">
        <f>'KU-Umlagegrundlagen'!D83*Kreisumlage!$H$5</f>
        <v>181634.75018999999</v>
      </c>
      <c r="I84" s="126">
        <f t="shared" si="1"/>
        <v>18459.170190000004</v>
      </c>
    </row>
    <row r="85" spans="1:9">
      <c r="A85" s="112">
        <v>13073071</v>
      </c>
      <c r="B85" s="33">
        <v>5359</v>
      </c>
      <c r="C85" s="36" t="s">
        <v>89</v>
      </c>
      <c r="D85" s="37">
        <v>107425.645704</v>
      </c>
      <c r="E85" s="59">
        <v>103777.4724</v>
      </c>
      <c r="F85" s="59">
        <v>101043.17694900002</v>
      </c>
      <c r="G85" s="37">
        <v>100482.77</v>
      </c>
      <c r="H85" s="124">
        <f>'KU-Umlagegrundlagen'!D84*Kreisumlage!$H$5</f>
        <v>112247.27023499999</v>
      </c>
      <c r="I85" s="126">
        <f t="shared" si="1"/>
        <v>11764.500234999985</v>
      </c>
    </row>
    <row r="86" spans="1:9">
      <c r="A86" s="112">
        <v>13073078</v>
      </c>
      <c r="B86" s="33">
        <v>5359</v>
      </c>
      <c r="C86" s="36" t="s">
        <v>90</v>
      </c>
      <c r="D86" s="37">
        <v>1179874.598214</v>
      </c>
      <c r="E86" s="59">
        <v>1037580.581025</v>
      </c>
      <c r="F86" s="59">
        <v>1048357.4695880001</v>
      </c>
      <c r="G86" s="37">
        <v>1042543.09</v>
      </c>
      <c r="H86" s="124">
        <f>'KU-Umlagegrundlagen'!D85*Kreisumlage!$H$5</f>
        <v>1193228.7358949999</v>
      </c>
      <c r="I86" s="126">
        <f t="shared" si="1"/>
        <v>150685.64589499997</v>
      </c>
    </row>
    <row r="87" spans="1:9">
      <c r="A87" s="112">
        <v>13073101</v>
      </c>
      <c r="B87" s="33">
        <v>5359</v>
      </c>
      <c r="C87" s="36" t="s">
        <v>91</v>
      </c>
      <c r="D87" s="37">
        <v>423630.50612999999</v>
      </c>
      <c r="E87" s="59">
        <v>419526.81242999999</v>
      </c>
      <c r="F87" s="59">
        <v>390554.60258100001</v>
      </c>
      <c r="G87" s="37">
        <v>388388.52</v>
      </c>
      <c r="H87" s="124">
        <f>'KU-Umlagegrundlagen'!D86*Kreisumlage!$H$5</f>
        <v>418771.28843999997</v>
      </c>
      <c r="I87" s="126">
        <f t="shared" si="1"/>
        <v>30382.768439999956</v>
      </c>
    </row>
    <row r="88" spans="1:9">
      <c r="A88" s="112">
        <v>13073007</v>
      </c>
      <c r="B88" s="33">
        <v>5360</v>
      </c>
      <c r="C88" s="36" t="s">
        <v>92</v>
      </c>
      <c r="D88" s="37">
        <v>651669.25192200008</v>
      </c>
      <c r="E88" s="59">
        <v>672374.17102499993</v>
      </c>
      <c r="F88" s="59">
        <v>641842.15466799994</v>
      </c>
      <c r="G88" s="37">
        <v>638282.38</v>
      </c>
      <c r="H88" s="124">
        <f>'KU-Umlagegrundlagen'!D87*Kreisumlage!$H$5</f>
        <v>698236.46513999999</v>
      </c>
      <c r="I88" s="126">
        <f t="shared" si="1"/>
        <v>59954.085139999981</v>
      </c>
    </row>
    <row r="89" spans="1:9">
      <c r="A89" s="112">
        <v>13073015</v>
      </c>
      <c r="B89" s="33">
        <v>5360</v>
      </c>
      <c r="C89" s="36" t="s">
        <v>93</v>
      </c>
      <c r="D89" s="37">
        <v>369898.10176799999</v>
      </c>
      <c r="E89" s="59">
        <v>394121.53626000002</v>
      </c>
      <c r="F89" s="59">
        <v>380316.23601400002</v>
      </c>
      <c r="G89" s="37">
        <v>378206.93</v>
      </c>
      <c r="H89" s="124">
        <f>'KU-Umlagegrundlagen'!D88*Kreisumlage!$H$5</f>
        <v>414885.87166499998</v>
      </c>
      <c r="I89" s="126">
        <f t="shared" si="1"/>
        <v>36678.941664999991</v>
      </c>
    </row>
    <row r="90" spans="1:9">
      <c r="A90" s="112">
        <v>13073016</v>
      </c>
      <c r="B90" s="33">
        <v>5360</v>
      </c>
      <c r="C90" s="36" t="s">
        <v>94</v>
      </c>
      <c r="D90" s="37">
        <v>185581.894914</v>
      </c>
      <c r="E90" s="59">
        <v>180256.98161999998</v>
      </c>
      <c r="F90" s="59">
        <v>174292.08582500002</v>
      </c>
      <c r="G90" s="37">
        <v>173325.43</v>
      </c>
      <c r="H90" s="124">
        <f>'KU-Umlagegrundlagen'!D89*Kreisumlage!$H$5</f>
        <v>187814.84849999999</v>
      </c>
      <c r="I90" s="126">
        <f t="shared" si="1"/>
        <v>14489.4185</v>
      </c>
    </row>
    <row r="91" spans="1:9">
      <c r="A91" s="112">
        <v>13073020</v>
      </c>
      <c r="B91" s="33">
        <v>5360</v>
      </c>
      <c r="C91" s="36" t="s">
        <v>95</v>
      </c>
      <c r="D91" s="37">
        <v>95515.365972</v>
      </c>
      <c r="E91" s="59">
        <v>93900.872835000002</v>
      </c>
      <c r="F91" s="59">
        <v>87131.999097000007</v>
      </c>
      <c r="G91" s="37">
        <v>86648.75</v>
      </c>
      <c r="H91" s="124">
        <f>'KU-Umlagegrundlagen'!D90*Kreisumlage!$H$5</f>
        <v>87168.553109999993</v>
      </c>
      <c r="I91" s="126">
        <f t="shared" si="1"/>
        <v>519.80310999999347</v>
      </c>
    </row>
    <row r="92" spans="1:9">
      <c r="A92" s="112">
        <v>13073022</v>
      </c>
      <c r="B92" s="33">
        <v>5360</v>
      </c>
      <c r="C92" s="36" t="s">
        <v>96</v>
      </c>
      <c r="D92" s="37">
        <v>328841.15628</v>
      </c>
      <c r="E92" s="59">
        <v>283972.28144999995</v>
      </c>
      <c r="F92" s="59">
        <v>286153.19747299998</v>
      </c>
      <c r="G92" s="37">
        <v>284566.14</v>
      </c>
      <c r="H92" s="124">
        <f>'KU-Umlagegrundlagen'!D91*Kreisumlage!$H$5</f>
        <v>306992.93908500002</v>
      </c>
      <c r="I92" s="126">
        <f t="shared" si="1"/>
        <v>22426.799085000006</v>
      </c>
    </row>
    <row r="93" spans="1:9">
      <c r="A93" s="112">
        <v>13073032</v>
      </c>
      <c r="B93" s="33">
        <v>5360</v>
      </c>
      <c r="C93" s="36" t="s">
        <v>97</v>
      </c>
      <c r="D93" s="37">
        <v>214787.67796199999</v>
      </c>
      <c r="E93" s="59">
        <v>200354.80458</v>
      </c>
      <c r="F93" s="59">
        <v>198824.41493200001</v>
      </c>
      <c r="G93" s="37">
        <v>197721.7</v>
      </c>
      <c r="H93" s="124">
        <f>'KU-Umlagegrundlagen'!D92*Kreisumlage!$H$5</f>
        <v>212844.27888</v>
      </c>
      <c r="I93" s="126">
        <f t="shared" si="1"/>
        <v>15122.578879999986</v>
      </c>
    </row>
    <row r="94" spans="1:9">
      <c r="A94" s="112">
        <v>13073033</v>
      </c>
      <c r="B94" s="33">
        <v>5360</v>
      </c>
      <c r="C94" s="36" t="s">
        <v>98</v>
      </c>
      <c r="D94" s="37">
        <v>206817.56620200002</v>
      </c>
      <c r="E94" s="59">
        <v>209842.84508999999</v>
      </c>
      <c r="F94" s="59">
        <v>209682.22303600001</v>
      </c>
      <c r="G94" s="37">
        <v>208519.29</v>
      </c>
      <c r="H94" s="124">
        <f>'KU-Umlagegrundlagen'!D93*Kreisumlage!$H$5</f>
        <v>221548.68130500001</v>
      </c>
      <c r="I94" s="126">
        <f t="shared" si="1"/>
        <v>13029.391304999997</v>
      </c>
    </row>
    <row r="95" spans="1:9">
      <c r="A95" s="112">
        <v>13073039</v>
      </c>
      <c r="B95" s="33">
        <v>5360</v>
      </c>
      <c r="C95" s="36" t="s">
        <v>99</v>
      </c>
      <c r="D95" s="37">
        <v>37016.720831999999</v>
      </c>
      <c r="E95" s="59">
        <v>41637.826724999999</v>
      </c>
      <c r="F95" s="59">
        <v>45701.088719000007</v>
      </c>
      <c r="G95" s="37">
        <v>45447.62</v>
      </c>
      <c r="H95" s="124">
        <f>'KU-Umlagegrundlagen'!D94*Kreisumlage!$H$5</f>
        <v>49702.382460000001</v>
      </c>
      <c r="I95" s="126">
        <f t="shared" si="1"/>
        <v>4254.7624599999981</v>
      </c>
    </row>
    <row r="96" spans="1:9">
      <c r="A96" s="112">
        <v>13073050</v>
      </c>
      <c r="B96" s="33">
        <v>5360</v>
      </c>
      <c r="C96" s="36" t="s">
        <v>100</v>
      </c>
      <c r="D96" s="37">
        <v>294671.23725000001</v>
      </c>
      <c r="E96" s="59">
        <v>269373.54037499998</v>
      </c>
      <c r="F96" s="59">
        <v>242092.53754400002</v>
      </c>
      <c r="G96" s="37">
        <v>240749.85</v>
      </c>
      <c r="H96" s="124">
        <f>'KU-Umlagegrundlagen'!D95*Kreisumlage!$H$5</f>
        <v>257180.24002500001</v>
      </c>
      <c r="I96" s="126">
        <f t="shared" si="1"/>
        <v>16430.390025000001</v>
      </c>
    </row>
    <row r="97" spans="1:9">
      <c r="A97" s="112">
        <v>13073093</v>
      </c>
      <c r="B97" s="33">
        <v>5360</v>
      </c>
      <c r="C97" s="36" t="s">
        <v>101</v>
      </c>
      <c r="D97" s="37">
        <v>1003824.6740339999</v>
      </c>
      <c r="E97" s="59">
        <v>982660.16257500008</v>
      </c>
      <c r="F97" s="59">
        <v>974118.50178499997</v>
      </c>
      <c r="G97" s="37">
        <v>968715.87</v>
      </c>
      <c r="H97" s="124">
        <f>'KU-Umlagegrundlagen'!D96*Kreisumlage!$H$5</f>
        <v>1054374.2233200001</v>
      </c>
      <c r="I97" s="126">
        <f t="shared" si="1"/>
        <v>85658.353320000111</v>
      </c>
    </row>
    <row r="98" spans="1:9">
      <c r="A98" s="112">
        <v>13073001</v>
      </c>
      <c r="B98" s="33">
        <v>5361</v>
      </c>
      <c r="C98" s="36" t="s">
        <v>102</v>
      </c>
      <c r="D98" s="37">
        <v>921495.22997999995</v>
      </c>
      <c r="E98" s="59">
        <v>864896.92677000002</v>
      </c>
      <c r="F98" s="59">
        <v>794445.21070199995</v>
      </c>
      <c r="G98" s="37">
        <v>790039.08</v>
      </c>
      <c r="H98" s="124">
        <f>'KU-Umlagegrundlagen'!D97*Kreisumlage!$H$5</f>
        <v>1072023.3476100001</v>
      </c>
      <c r="I98" s="126">
        <f t="shared" si="1"/>
        <v>281984.2676100001</v>
      </c>
    </row>
    <row r="99" spans="1:9">
      <c r="A99" s="112">
        <v>13073075</v>
      </c>
      <c r="B99" s="33">
        <v>5361</v>
      </c>
      <c r="C99" s="36" t="s">
        <v>103</v>
      </c>
      <c r="D99" s="37">
        <v>5888516.5509299999</v>
      </c>
      <c r="E99" s="59">
        <v>5920095.3640049994</v>
      </c>
      <c r="F99" s="59">
        <v>5969341.0380889997</v>
      </c>
      <c r="G99" s="37">
        <v>5936234.0099999998</v>
      </c>
      <c r="H99" s="124">
        <f>'KU-Umlagegrundlagen'!D98*Kreisumlage!$H$5</f>
        <v>6511872.8772449996</v>
      </c>
      <c r="I99" s="126">
        <f t="shared" si="1"/>
        <v>575638.86724499986</v>
      </c>
    </row>
    <row r="100" spans="1:9">
      <c r="A100" s="112">
        <v>13073082</v>
      </c>
      <c r="B100" s="33">
        <v>5361</v>
      </c>
      <c r="C100" s="36" t="s">
        <v>104</v>
      </c>
      <c r="D100" s="37">
        <v>106398.916494</v>
      </c>
      <c r="E100" s="59">
        <v>110515.48427999999</v>
      </c>
      <c r="F100" s="59">
        <v>108091.422296</v>
      </c>
      <c r="G100" s="37">
        <v>107491.93</v>
      </c>
      <c r="H100" s="124">
        <f>'KU-Umlagegrundlagen'!D99*Kreisumlage!$H$5</f>
        <v>115362.00670499999</v>
      </c>
      <c r="I100" s="126">
        <f t="shared" si="1"/>
        <v>7870.0767049999995</v>
      </c>
    </row>
    <row r="101" spans="1:9">
      <c r="A101" s="112">
        <v>13073085</v>
      </c>
      <c r="B101" s="33">
        <v>5361</v>
      </c>
      <c r="C101" s="36" t="s">
        <v>105</v>
      </c>
      <c r="D101" s="37">
        <v>218945.54814599999</v>
      </c>
      <c r="E101" s="59">
        <v>256133.99086499997</v>
      </c>
      <c r="F101" s="59">
        <v>246394.49849299999</v>
      </c>
      <c r="G101" s="37">
        <v>245027.95</v>
      </c>
      <c r="H101" s="124">
        <f>'KU-Umlagegrundlagen'!D100*Kreisumlage!$H$5</f>
        <v>268549.33657499996</v>
      </c>
      <c r="I101" s="126">
        <f t="shared" si="1"/>
        <v>23521.386574999953</v>
      </c>
    </row>
    <row r="102" spans="1:9">
      <c r="A102" s="112">
        <v>13073003</v>
      </c>
      <c r="B102" s="33">
        <v>5362</v>
      </c>
      <c r="C102" s="36" t="s">
        <v>106</v>
      </c>
      <c r="D102" s="37">
        <v>446993.18500200001</v>
      </c>
      <c r="E102" s="59">
        <v>460957.88133</v>
      </c>
      <c r="F102" s="59">
        <v>464297.42745100003</v>
      </c>
      <c r="G102" s="37">
        <v>461722.35</v>
      </c>
      <c r="H102" s="124">
        <f>'KU-Umlagegrundlagen'!D101*Kreisumlage!$H$5</f>
        <v>514845.88564499997</v>
      </c>
      <c r="I102" s="126">
        <f t="shared" si="1"/>
        <v>53123.535644999996</v>
      </c>
    </row>
    <row r="103" spans="1:9">
      <c r="A103" s="112">
        <v>13073021</v>
      </c>
      <c r="B103" s="33">
        <v>5362</v>
      </c>
      <c r="C103" s="36" t="s">
        <v>107</v>
      </c>
      <c r="D103" s="37">
        <v>272701.62979799998</v>
      </c>
      <c r="E103" s="59">
        <v>274501.84103999997</v>
      </c>
      <c r="F103" s="59">
        <v>274666.08211900003</v>
      </c>
      <c r="G103" s="37">
        <v>273142.74</v>
      </c>
      <c r="H103" s="124">
        <f>'KU-Umlagegrundlagen'!D102*Kreisumlage!$H$5</f>
        <v>289373.95097999997</v>
      </c>
      <c r="I103" s="126">
        <f t="shared" si="1"/>
        <v>16231.210979999974</v>
      </c>
    </row>
    <row r="104" spans="1:9" ht="15.75" thickBot="1">
      <c r="A104" s="112">
        <v>13073028</v>
      </c>
      <c r="B104" s="201">
        <v>5362</v>
      </c>
      <c r="C104" s="223" t="s">
        <v>108</v>
      </c>
      <c r="D104" s="37">
        <v>469170.03892199998</v>
      </c>
      <c r="E104" s="59">
        <v>477396.96428999997</v>
      </c>
      <c r="F104" s="59">
        <v>478856.50770100002</v>
      </c>
      <c r="G104" s="37">
        <v>476200.68</v>
      </c>
      <c r="H104" s="124">
        <f>'KU-Umlagegrundlagen'!D103*Kreisumlage!$H$5</f>
        <v>505137.79467000003</v>
      </c>
      <c r="I104" s="126">
        <f t="shared" si="1"/>
        <v>28937.114670000039</v>
      </c>
    </row>
    <row r="105" spans="1:9" hidden="1">
      <c r="A105" s="112">
        <v>13073040</v>
      </c>
      <c r="B105" s="335">
        <v>5362</v>
      </c>
      <c r="C105" s="336" t="s">
        <v>109</v>
      </c>
      <c r="D105" s="59">
        <v>459649.80789</v>
      </c>
      <c r="E105" s="59">
        <v>483157.94086499995</v>
      </c>
      <c r="F105" s="68">
        <v>634944.35833399999</v>
      </c>
      <c r="G105" s="64">
        <v>631422.84</v>
      </c>
      <c r="H105" s="124">
        <f>'KU-Umlagegrundlagen'!D104*Kreisumlage!$H$5</f>
        <v>546031.55983499996</v>
      </c>
      <c r="I105" s="126">
        <f t="shared" si="1"/>
        <v>-85391.280165000004</v>
      </c>
    </row>
    <row r="106" spans="1:9">
      <c r="A106" s="112">
        <v>13073045</v>
      </c>
      <c r="B106" s="343">
        <v>5362</v>
      </c>
      <c r="C106" s="344" t="s">
        <v>110</v>
      </c>
      <c r="D106" s="37">
        <v>192265.33809599999</v>
      </c>
      <c r="E106" s="59">
        <v>172363.935</v>
      </c>
      <c r="F106" s="59">
        <v>158575.428583</v>
      </c>
      <c r="G106" s="37">
        <v>157695.94</v>
      </c>
      <c r="H106" s="124">
        <f>'KU-Umlagegrundlagen'!D105*Kreisumlage!$H$5</f>
        <v>168312.175155</v>
      </c>
      <c r="I106" s="126">
        <f t="shared" si="1"/>
        <v>10616.235155000002</v>
      </c>
    </row>
    <row r="107" spans="1:9">
      <c r="A107" s="112">
        <v>13073059</v>
      </c>
      <c r="B107" s="33">
        <v>5362</v>
      </c>
      <c r="C107" s="36" t="s">
        <v>111</v>
      </c>
      <c r="D107" s="37">
        <v>118578.910242</v>
      </c>
      <c r="E107" s="59">
        <v>121119.00698999999</v>
      </c>
      <c r="F107" s="59">
        <v>107534.89074900001</v>
      </c>
      <c r="G107" s="37">
        <v>106938.48</v>
      </c>
      <c r="H107" s="124">
        <f>'KU-Umlagegrundlagen'!D106*Kreisumlage!$H$5</f>
        <v>112281.495165</v>
      </c>
      <c r="I107" s="126">
        <f t="shared" si="1"/>
        <v>5343.0151650000043</v>
      </c>
    </row>
    <row r="108" spans="1:9">
      <c r="A108" s="112">
        <v>13073073</v>
      </c>
      <c r="B108" s="33">
        <v>5362</v>
      </c>
      <c r="C108" s="36" t="s">
        <v>112</v>
      </c>
      <c r="D108" s="37">
        <v>421215.27068400005</v>
      </c>
      <c r="E108" s="59">
        <v>410143.50552000001</v>
      </c>
      <c r="F108" s="59">
        <v>382859.47914499999</v>
      </c>
      <c r="G108" s="37">
        <v>380736.07</v>
      </c>
      <c r="H108" s="124">
        <f>'KU-Umlagegrundlagen'!D107*Kreisumlage!$H$5</f>
        <v>400926.86275499995</v>
      </c>
      <c r="I108" s="126">
        <f t="shared" si="1"/>
        <v>20190.792754999944</v>
      </c>
    </row>
    <row r="109" spans="1:9">
      <c r="A109" s="112">
        <v>13073079</v>
      </c>
      <c r="B109" s="33">
        <v>5362</v>
      </c>
      <c r="C109" s="36" t="s">
        <v>113</v>
      </c>
      <c r="D109" s="37">
        <v>743180.01731999998</v>
      </c>
      <c r="E109" s="59">
        <v>741435.29878499999</v>
      </c>
      <c r="F109" s="59">
        <v>730395.00305199996</v>
      </c>
      <c r="G109" s="37">
        <v>726344.1</v>
      </c>
      <c r="H109" s="124">
        <f>'KU-Umlagegrundlagen'!D108*Kreisumlage!$H$5</f>
        <v>786659.32133999991</v>
      </c>
      <c r="I109" s="126">
        <f t="shared" si="1"/>
        <v>60315.221339999931</v>
      </c>
    </row>
    <row r="110" spans="1:9">
      <c r="A110" s="112">
        <v>13073081</v>
      </c>
      <c r="B110" s="33">
        <v>5362</v>
      </c>
      <c r="C110" s="36" t="s">
        <v>114</v>
      </c>
      <c r="D110" s="37">
        <v>249776.33881200003</v>
      </c>
      <c r="E110" s="59">
        <v>223426.42019999999</v>
      </c>
      <c r="F110" s="59">
        <v>168270.973585</v>
      </c>
      <c r="G110" s="37">
        <v>167337.71</v>
      </c>
      <c r="H110" s="124">
        <f>'KU-Umlagegrundlagen'!D109*Kreisumlage!$H$5</f>
        <v>189036.70109999998</v>
      </c>
      <c r="I110" s="126">
        <f t="shared" si="1"/>
        <v>21698.991099999985</v>
      </c>
    </row>
    <row r="111" spans="1:9">
      <c r="A111" s="112">
        <v>13073092</v>
      </c>
      <c r="B111" s="33">
        <v>5362</v>
      </c>
      <c r="C111" s="36" t="s">
        <v>115</v>
      </c>
      <c r="D111" s="37">
        <v>291739.381284</v>
      </c>
      <c r="E111" s="59">
        <v>267254.44498500001</v>
      </c>
      <c r="F111" s="59">
        <v>248620.91911799999</v>
      </c>
      <c r="G111" s="37">
        <v>247242.02</v>
      </c>
      <c r="H111" s="124">
        <f>'KU-Umlagegrundlagen'!D110*Kreisumlage!$H$5</f>
        <v>266633.93322000001</v>
      </c>
      <c r="I111" s="126">
        <f t="shared" si="1"/>
        <v>19391.913220000017</v>
      </c>
    </row>
    <row r="112" spans="1:9" ht="15.75" thickBot="1">
      <c r="A112" s="112">
        <v>13073095</v>
      </c>
      <c r="B112" s="38">
        <v>5362</v>
      </c>
      <c r="C112" s="39" t="s">
        <v>116</v>
      </c>
      <c r="D112" s="41">
        <v>208190.54989200001</v>
      </c>
      <c r="E112" s="65">
        <v>208470.24970499999</v>
      </c>
      <c r="F112" s="65">
        <v>198758.32004600001</v>
      </c>
      <c r="G112" s="41">
        <v>197655.97</v>
      </c>
      <c r="H112" s="124">
        <f>'KU-Umlagegrundlagen'!D111*Kreisumlage!$H$5</f>
        <v>211612.98910499999</v>
      </c>
      <c r="I112" s="126">
        <f t="shared" si="1"/>
        <v>13957.019104999985</v>
      </c>
    </row>
    <row r="113" spans="1:9" ht="15.75" thickBot="1">
      <c r="A113" s="80"/>
      <c r="B113" s="7"/>
      <c r="C113" s="229" t="s">
        <v>117</v>
      </c>
      <c r="D113" s="72">
        <f>SUM(D7:D112)</f>
        <v>93724269.268074006</v>
      </c>
      <c r="E113" s="81">
        <f>SUM(E7:E112)</f>
        <v>93725795.478045002</v>
      </c>
      <c r="F113" s="81">
        <f>SUM(F7:F112)</f>
        <v>94243815.403595001</v>
      </c>
      <c r="G113" s="72">
        <f>SUM(G7:G112)</f>
        <v>93721122.460000038</v>
      </c>
      <c r="H113" s="82">
        <f>SUM(H5:H112)</f>
        <v>101559950.28416501</v>
      </c>
      <c r="I113" s="230">
        <f>SUM(I7:I112)</f>
        <v>7838820.4056649981</v>
      </c>
    </row>
    <row r="114" spans="1:9">
      <c r="A114" s="56" t="s">
        <v>190</v>
      </c>
    </row>
    <row r="115" spans="1:9" ht="16.5">
      <c r="A115" s="144" t="s">
        <v>141</v>
      </c>
      <c r="B115" s="52"/>
      <c r="C115" s="52"/>
    </row>
    <row r="116" spans="1:9" ht="20.25">
      <c r="A116" s="52"/>
      <c r="B116" s="146">
        <v>1</v>
      </c>
      <c r="C116" s="56" t="s">
        <v>144</v>
      </c>
    </row>
    <row r="117" spans="1:9" ht="20.25">
      <c r="A117" s="52"/>
      <c r="B117" s="147">
        <v>2</v>
      </c>
      <c r="C117" s="56" t="s">
        <v>145</v>
      </c>
    </row>
    <row r="118" spans="1:9" ht="20.25">
      <c r="A118" s="52"/>
      <c r="B118" s="148">
        <v>3</v>
      </c>
      <c r="C118" s="56" t="s">
        <v>146</v>
      </c>
    </row>
  </sheetData>
  <autoFilter ref="A6:I113" xr:uid="{00000000-0009-0000-0000-000008000000}">
    <filterColumn colId="8">
      <customFilters>
        <customFilter operator="greaterThan" val="0"/>
      </customFilters>
    </filterColumn>
  </autoFilter>
  <mergeCells count="8">
    <mergeCell ref="B5:C5"/>
    <mergeCell ref="I3:I4"/>
    <mergeCell ref="B3:C3"/>
    <mergeCell ref="D3:D4"/>
    <mergeCell ref="E3:E4"/>
    <mergeCell ref="F3:F4"/>
    <mergeCell ref="G3:G4"/>
    <mergeCell ref="H3:H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Analyse O-Datenerlass 2021</vt:lpstr>
      <vt:lpstr>IST-Steuer-Einnahmen Vorvorjahr</vt:lpstr>
      <vt:lpstr>SZW Gemeinden</vt:lpstr>
      <vt:lpstr>Finanzausgleichsumlage</vt:lpstr>
      <vt:lpstr>§ 15 FAG a. F. § 22 FAG n. F.</vt:lpstr>
      <vt:lpstr>§ 16 FAG a. F.  § 24 FAG n. F.</vt:lpstr>
      <vt:lpstr>FLA</vt:lpstr>
      <vt:lpstr>Infrastrukturpauschale</vt:lpstr>
      <vt:lpstr>Kreisumlage</vt:lpstr>
      <vt:lpstr>KU-Umlagegrundlagen</vt:lpstr>
    </vt:vector>
  </TitlesOfParts>
  <Company>LK Vorpommern - Rügen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Westphal Marco</dc:creator>
  <cp:lastModifiedBy>Westphal Marco</cp:lastModifiedBy>
  <dcterms:created xsi:type="dcterms:W3CDTF">2020-01-21T06:30:26Z</dcterms:created>
  <dcterms:modified xsi:type="dcterms:W3CDTF">2020-11-10T08:52:41Z</dcterms:modified>
</cp:coreProperties>
</file>